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590" tabRatio="935" firstSheet="36" activeTab="36"/>
  </bookViews>
  <sheets>
    <sheet name="First-Page" sheetId="1" r:id="rId1"/>
    <sheet name="Contents" sheetId="2" r:id="rId2"/>
    <sheet name="Sheet1" sheetId="3" r:id="rId3"/>
    <sheet name="AT-1-Gen_Info " sheetId="4" r:id="rId4"/>
    <sheet name="AT-2-S1 BUDGET" sheetId="5" r:id="rId5"/>
    <sheet name="AT_2A_fundflow" sheetId="6" r:id="rId6"/>
    <sheet name="AT-3" sheetId="7" r:id="rId7"/>
    <sheet name="AT3A_cvrg(Insti)_PY" sheetId="8" r:id="rId8"/>
    <sheet name="AT3B_cvrg(Insti)_UPY " sheetId="9" r:id="rId9"/>
    <sheet name="AT3C_cvrg(Insti)_UPY " sheetId="10" r:id="rId10"/>
    <sheet name="enrolment vs availed_PY" sheetId="11" r:id="rId11"/>
    <sheet name="enrolment vs availed_UPY" sheetId="12" r:id="rId12"/>
    <sheet name="AT-4B" sheetId="13" r:id="rId13"/>
    <sheet name="T5_PLAN_vs_PRFM" sheetId="14" r:id="rId14"/>
    <sheet name="T5A_PLAN_vs_PRFM " sheetId="15" r:id="rId15"/>
    <sheet name="T5B_PLAN_vs_PRFM  (2)" sheetId="16" r:id="rId16"/>
    <sheet name="T5C_Drought_PLAN_vs_PRFM " sheetId="17" r:id="rId17"/>
    <sheet name="T5D_Drought_PLAN_vs_PRFM  " sheetId="18" r:id="rId18"/>
    <sheet name="T6_FG_py_Utlsn" sheetId="19" r:id="rId19"/>
    <sheet name="T6A_FG_Upy_Utlsn " sheetId="20" r:id="rId20"/>
    <sheet name="T6B_Pay_FG_FCI_Pry" sheetId="21" r:id="rId21"/>
    <sheet name="T6C_Coarse_Grain" sheetId="22" r:id="rId22"/>
    <sheet name="T7_CC_PY_Utlsn" sheetId="23" r:id="rId23"/>
    <sheet name="T7ACC_UPY_Utlsn " sheetId="24" r:id="rId24"/>
    <sheet name="AT-8_Hon_CCH_Pry" sheetId="25" r:id="rId25"/>
    <sheet name="AT-8A_Hon_CCH_UPry" sheetId="26" r:id="rId26"/>
    <sheet name="AT9_TA" sheetId="27" r:id="rId27"/>
    <sheet name="AT10_MME" sheetId="28" r:id="rId28"/>
    <sheet name="AT10A_" sheetId="29" r:id="rId29"/>
    <sheet name="AT-10 B" sheetId="30" r:id="rId30"/>
    <sheet name="AT-10 C" sheetId="31" r:id="rId31"/>
    <sheet name="AT-10D" sheetId="32" r:id="rId32"/>
    <sheet name="AT-10 E" sheetId="33" r:id="rId33"/>
    <sheet name="AT-10 F" sheetId="34" r:id="rId34"/>
    <sheet name="AT11_KS Year wise" sheetId="35" r:id="rId35"/>
    <sheet name="AT11A_KS-District wise" sheetId="36" r:id="rId36"/>
    <sheet name="AT12_KD-New" sheetId="37" r:id="rId37"/>
    <sheet name="AT12A_KD-Replacement" sheetId="38" r:id="rId38"/>
    <sheet name="Mode of cooking" sheetId="39" r:id="rId39"/>
    <sheet name="AT-14" sheetId="40" r:id="rId40"/>
    <sheet name="AT-14 A" sheetId="41" r:id="rId41"/>
    <sheet name="AT-15" sheetId="42" r:id="rId42"/>
    <sheet name="AT-16" sheetId="43" r:id="rId43"/>
    <sheet name="AT_17_Coverage-RBSK " sheetId="44" r:id="rId44"/>
    <sheet name="AT18_Details_Community " sheetId="45" r:id="rId45"/>
    <sheet name="AT_19_Impl_Agency" sheetId="46" r:id="rId46"/>
    <sheet name="AT_20_CentralCookingagency " sheetId="47" r:id="rId47"/>
    <sheet name="AT-21" sheetId="48" r:id="rId48"/>
    <sheet name="AT-22" sheetId="49" r:id="rId49"/>
    <sheet name="AT-23 MIS" sheetId="50" r:id="rId50"/>
    <sheet name="AT-23A _AMS" sheetId="51" r:id="rId51"/>
    <sheet name="AT-24" sheetId="52" r:id="rId52"/>
    <sheet name="AT-25" sheetId="53" r:id="rId53"/>
    <sheet name="Sheet1 (2)" sheetId="54" r:id="rId54"/>
    <sheet name="AT26_NoWD" sheetId="55" r:id="rId55"/>
    <sheet name="AT26A_NoWD" sheetId="56" r:id="rId56"/>
    <sheet name="AT27_Req_FG_CA_Pry" sheetId="57" r:id="rId57"/>
    <sheet name="AT27A_Req_FG_CA_U Pry " sheetId="58" r:id="rId58"/>
    <sheet name="AT27B_Req_FG_CA_N CLP" sheetId="59" r:id="rId59"/>
    <sheet name="AT27C_Req_FG_Drought -Pry " sheetId="60" r:id="rId60"/>
    <sheet name="AT27D_Req_FG_Drought -UPry " sheetId="61" r:id="rId61"/>
    <sheet name="AT_28_RqmtKitchen" sheetId="62" r:id="rId62"/>
    <sheet name="AT-28A_RqmtPlinthArea" sheetId="63" r:id="rId63"/>
    <sheet name="AT-28B_Kitchen repair" sheetId="64" r:id="rId64"/>
    <sheet name="AT29_Replacement KD " sheetId="65" r:id="rId65"/>
    <sheet name="AT29_A_Replacement KD" sheetId="66" r:id="rId66"/>
    <sheet name="AT-30_Coook-cum-Helper" sheetId="67" r:id="rId67"/>
    <sheet name="AT_31_Budget_provision " sheetId="68" r:id="rId68"/>
    <sheet name="AT32_Drought Pry Util" sheetId="69" r:id="rId69"/>
    <sheet name="AT-32A Drought UPry Util" sheetId="70" r:id="rId70"/>
  </sheets>
  <externalReferences>
    <externalReference r:id="rId73"/>
  </externalReferences>
  <definedNames>
    <definedName name="_xlnm.Print_Area" localSheetId="43">'AT_17_Coverage-RBSK '!$A$1:$L$57</definedName>
    <definedName name="_xlnm.Print_Area" localSheetId="45">'AT_19_Impl_Agency'!$A$1:$J$58</definedName>
    <definedName name="_xlnm.Print_Area" localSheetId="46">'AT_20_CentralCookingagency '!$A$1:$M$55</definedName>
    <definedName name="_xlnm.Print_Area" localSheetId="61">'AT_28_RqmtKitchen'!$A$1:$R$56</definedName>
    <definedName name="_xlnm.Print_Area" localSheetId="5">'AT_2A_fundflow'!$A$1:$V$29</definedName>
    <definedName name="_xlnm.Print_Area" localSheetId="67">'AT_31_Budget_provision '!$A$1:$W$36</definedName>
    <definedName name="_xlnm.Print_Area" localSheetId="29">'AT-10 B'!$A$1:$I$21</definedName>
    <definedName name="_xlnm.Print_Area" localSheetId="30">'AT-10 C'!$A$1:$J$31</definedName>
    <definedName name="_xlnm.Print_Area" localSheetId="32">'AT-10 E'!$A$1:$H$52</definedName>
    <definedName name="_xlnm.Print_Area" localSheetId="33">'AT-10 F'!$A$1:$H$54</definedName>
    <definedName name="_xlnm.Print_Area" localSheetId="27">'AT10_MME'!$A$1:$H$32</definedName>
    <definedName name="_xlnm.Print_Area" localSheetId="28">'AT10A_'!$A$1:$E$70</definedName>
    <definedName name="_xlnm.Print_Area" localSheetId="31">'AT-10D'!$A$1:$H$47</definedName>
    <definedName name="_xlnm.Print_Area" localSheetId="34">'AT11_KS Year wise'!$A$1:$K$33</definedName>
    <definedName name="_xlnm.Print_Area" localSheetId="35">'AT11A_KS-District wise'!$A$1:$K$53</definedName>
    <definedName name="_xlnm.Print_Area" localSheetId="36">'AT12_KD-New'!$A$1:$K$56</definedName>
    <definedName name="_xlnm.Print_Area" localSheetId="37">'AT12A_KD-Replacement'!$A$1:$K$61</definedName>
    <definedName name="_xlnm.Print_Area" localSheetId="39">'AT-14'!$A$1:$N$55</definedName>
    <definedName name="_xlnm.Print_Area" localSheetId="40">'AT-14 A'!$A$1:$H$21</definedName>
    <definedName name="_xlnm.Print_Area" localSheetId="41">'AT-15'!$A$1:$L$56</definedName>
    <definedName name="_xlnm.Print_Area" localSheetId="42">'AT-16'!$A$1:$K$54</definedName>
    <definedName name="_xlnm.Print_Area" localSheetId="44">'AT18_Details_Community '!$A$1:$F$55</definedName>
    <definedName name="_xlnm.Print_Area" localSheetId="3">'AT-1-Gen_Info '!$A$1:$T$55</definedName>
    <definedName name="_xlnm.Print_Area" localSheetId="47">'AT-21'!$A$1:$K$54</definedName>
    <definedName name="_xlnm.Print_Area" localSheetId="49">'AT-23 MIS'!$A$1:$P$56</definedName>
    <definedName name="_xlnm.Print_Area" localSheetId="50">'AT-23A _AMS'!$A$1:$P$62</definedName>
    <definedName name="_xlnm.Print_Area" localSheetId="51">'AT-24'!$A$1:$M$33</definedName>
    <definedName name="_xlnm.Print_Area" localSheetId="52">'AT-25'!$A$1:$G$52</definedName>
    <definedName name="_xlnm.Print_Area" localSheetId="54">'AT26_NoWD'!$A$1:$L$31</definedName>
    <definedName name="_xlnm.Print_Area" localSheetId="55">'AT26A_NoWD'!$A$1:$K$32</definedName>
    <definedName name="_xlnm.Print_Area" localSheetId="56">'AT27_Req_FG_CA_Pry'!$A$1:$T$56</definedName>
    <definedName name="_xlnm.Print_Area" localSheetId="57">'AT27A_Req_FG_CA_U Pry '!$A$1:$T$57</definedName>
    <definedName name="_xlnm.Print_Area" localSheetId="58">'AT27B_Req_FG_CA_N CLP'!$A$1:$P$37</definedName>
    <definedName name="_xlnm.Print_Area" localSheetId="59">'AT27C_Req_FG_Drought -Pry '!$A$1:$P$38</definedName>
    <definedName name="_xlnm.Print_Area" localSheetId="60">'AT27D_Req_FG_Drought -UPry '!$A$1:$P$38</definedName>
    <definedName name="_xlnm.Print_Area" localSheetId="62">'AT-28A_RqmtPlinthArea'!$A$1:$R$55</definedName>
    <definedName name="_xlnm.Print_Area" localSheetId="63">'AT-28B_Kitchen repair'!$A$1:$G$34</definedName>
    <definedName name="_xlnm.Print_Area" localSheetId="65">'AT29_A_Replacement KD'!$A$1:$V$34</definedName>
    <definedName name="_xlnm.Print_Area" localSheetId="64">'AT29_Replacement KD '!$A$1:$V$33</definedName>
    <definedName name="_xlnm.Print_Area" localSheetId="4">'AT-2-S1 BUDGET'!$A$1:$V$31</definedName>
    <definedName name="_xlnm.Print_Area" localSheetId="6">'AT-3'!$A$1:$H$60</definedName>
    <definedName name="_xlnm.Print_Area" localSheetId="66">'AT-30_Coook-cum-Helper'!$A$1:$L$54</definedName>
    <definedName name="_xlnm.Print_Area" localSheetId="68">'AT32_Drought Pry Util'!$A$1:$L$35</definedName>
    <definedName name="_xlnm.Print_Area" localSheetId="69">'AT-32A Drought UPry Util'!$A$1:$L$35</definedName>
    <definedName name="_xlnm.Print_Area" localSheetId="7">'AT3A_cvrg(Insti)_PY'!$A$1:$N$61</definedName>
    <definedName name="_xlnm.Print_Area" localSheetId="8">'AT3B_cvrg(Insti)_UPY '!$A$1:$N$58</definedName>
    <definedName name="_xlnm.Print_Area" localSheetId="9">'AT3C_cvrg(Insti)_UPY '!$A$1:$N$58</definedName>
    <definedName name="_xlnm.Print_Area" localSheetId="12">'AT-4B'!$A$1:$G$52</definedName>
    <definedName name="_xlnm.Print_Area" localSheetId="24">'AT-8_Hon_CCH_Pry'!$A$1:$V$58</definedName>
    <definedName name="_xlnm.Print_Area" localSheetId="25">'AT-8A_Hon_CCH_UPry'!$A$1:$V$37</definedName>
    <definedName name="_xlnm.Print_Area" localSheetId="26">'AT9_TA'!$A$1:$I$53</definedName>
    <definedName name="_xlnm.Print_Area" localSheetId="1">'Contents'!$A$1:$C$68</definedName>
    <definedName name="_xlnm.Print_Area" localSheetId="10">'enrolment vs availed_PY'!$A$1:$Q$55</definedName>
    <definedName name="_xlnm.Print_Area" localSheetId="11">'enrolment vs availed_UPY'!$A$1:$Q$56</definedName>
    <definedName name="_xlnm.Print_Area" localSheetId="0">'First-Page'!$A$1:$S$130</definedName>
    <definedName name="_xlnm.Print_Area" localSheetId="38">'Mode of cooking'!$A$1:$I$57</definedName>
    <definedName name="_xlnm.Print_Area" localSheetId="2">'Sheet1'!$A$1:$J$24</definedName>
    <definedName name="_xlnm.Print_Area" localSheetId="53">'Sheet1 (2)'!$A$1:$J$24</definedName>
    <definedName name="_xlnm.Print_Area" localSheetId="13">'T5_PLAN_vs_PRFM'!$A$1:$J$57</definedName>
    <definedName name="_xlnm.Print_Area" localSheetId="14">'T5A_PLAN_vs_PRFM '!$A$1:$J$59</definedName>
    <definedName name="_xlnm.Print_Area" localSheetId="15">'T5B_PLAN_vs_PRFM  (2)'!$A$1:$J$35</definedName>
    <definedName name="_xlnm.Print_Area" localSheetId="16">'T5C_Drought_PLAN_vs_PRFM '!$A$1:$J$35</definedName>
    <definedName name="_xlnm.Print_Area" localSheetId="17">'T5D_Drought_PLAN_vs_PRFM  '!$A$1:$J$35</definedName>
    <definedName name="_xlnm.Print_Area" localSheetId="18">'T6_FG_py_Utlsn'!$A$1:$L$59</definedName>
    <definedName name="_xlnm.Print_Area" localSheetId="19">'T6A_FG_Upy_Utlsn '!$A$1:$L$55</definedName>
    <definedName name="_xlnm.Print_Area" localSheetId="20">'T6B_Pay_FG_FCI_Pry'!$A$1:$M$58</definedName>
    <definedName name="_xlnm.Print_Area" localSheetId="21">'T6C_Coarse_Grain'!$A$1:$L$37</definedName>
    <definedName name="_xlnm.Print_Area" localSheetId="22">'T7_CC_PY_Utlsn'!$A$1:$S$61</definedName>
    <definedName name="_xlnm.Print_Area" localSheetId="23">'T7ACC_UPY_Utlsn '!$A$1:$S$57</definedName>
  </definedNames>
  <calcPr fullCalcOnLoad="1"/>
</workbook>
</file>

<file path=xl/sharedStrings.xml><?xml version="1.0" encoding="utf-8"?>
<sst xmlns="http://schemas.openxmlformats.org/spreadsheetml/2006/main" count="3895" uniqueCount="1092">
  <si>
    <t>[Mid-Day Meal Scheme]</t>
  </si>
  <si>
    <t>State:</t>
  </si>
  <si>
    <t>S.No.</t>
  </si>
  <si>
    <t>Name of District</t>
  </si>
  <si>
    <t>No. of  Institutions</t>
  </si>
  <si>
    <t xml:space="preserve">(Govt+LB)Schools </t>
  </si>
  <si>
    <t>GA Schools</t>
  </si>
  <si>
    <t>-</t>
  </si>
  <si>
    <t>Govt: Government Schools</t>
  </si>
  <si>
    <t>LB: Local Body Schools</t>
  </si>
  <si>
    <t>GA: Govt Aided Schools</t>
  </si>
  <si>
    <t xml:space="preserve"> </t>
  </si>
  <si>
    <t>Date:_________</t>
  </si>
  <si>
    <t xml:space="preserve">                          Government/UT Administration of ________</t>
  </si>
  <si>
    <t>(Only in MS-Excel Format)</t>
  </si>
  <si>
    <t xml:space="preserve">No. of children </t>
  </si>
  <si>
    <t>Total no. of meals served</t>
  </si>
  <si>
    <t>Total</t>
  </si>
  <si>
    <t>[Qnty in MTs]</t>
  </si>
  <si>
    <t>Rice</t>
  </si>
  <si>
    <t>Date:</t>
  </si>
  <si>
    <t>[Rs. in lakh]</t>
  </si>
  <si>
    <t>Sl. No.</t>
  </si>
  <si>
    <t>Primary</t>
  </si>
  <si>
    <t>Upper Primary</t>
  </si>
  <si>
    <r>
      <t xml:space="preserve">State/UT: </t>
    </r>
    <r>
      <rPr>
        <b/>
        <u val="single"/>
        <sz val="10"/>
        <rFont val="Arial"/>
        <family val="2"/>
      </rPr>
      <t>____________________</t>
    </r>
  </si>
  <si>
    <t>[Rs. in Lakh]</t>
  </si>
  <si>
    <t>Activities                                                               (Please list item-wise details as far as possible)</t>
  </si>
  <si>
    <t>I</t>
  </si>
  <si>
    <t xml:space="preserve">School Level Expenses </t>
  </si>
  <si>
    <t>i)Form &amp; Stationery</t>
  </si>
  <si>
    <t>Sub Total</t>
  </si>
  <si>
    <t>II</t>
  </si>
  <si>
    <t>ii) Transport &amp; Conveyance</t>
  </si>
  <si>
    <t>iv) Furniture, hardware and consumables etc.</t>
  </si>
  <si>
    <t>Grand Total</t>
  </si>
  <si>
    <t>District</t>
  </si>
  <si>
    <t xml:space="preserve">Completed (C) </t>
  </si>
  <si>
    <t xml:space="preserve">In progress (IP)                    </t>
  </si>
  <si>
    <t xml:space="preserve">Physical </t>
  </si>
  <si>
    <t>*: District-wise allocation made by State/UT out of Central Assistance provided for the purpose.</t>
  </si>
  <si>
    <t>Wheat</t>
  </si>
  <si>
    <t>SC</t>
  </si>
  <si>
    <t>ST</t>
  </si>
  <si>
    <t>OBC</t>
  </si>
  <si>
    <t>Minority</t>
  </si>
  <si>
    <t>Others</t>
  </si>
  <si>
    <t>Male</t>
  </si>
  <si>
    <t>Female</t>
  </si>
  <si>
    <t>Food item</t>
  </si>
  <si>
    <t>Calories</t>
  </si>
  <si>
    <t>Pulses</t>
  </si>
  <si>
    <t>Oil &amp; fat</t>
  </si>
  <si>
    <t>Salt &amp; Condiments</t>
  </si>
  <si>
    <t>Fuel</t>
  </si>
  <si>
    <t>Table-AT-1</t>
  </si>
  <si>
    <t>[MID-DAY MEAL SCHEME]</t>
  </si>
  <si>
    <t>Year</t>
  </si>
  <si>
    <t>Table:AT-2</t>
  </si>
  <si>
    <t>Table: AT-4</t>
  </si>
  <si>
    <t>Table: AT-4A</t>
  </si>
  <si>
    <t>Table: AT-5</t>
  </si>
  <si>
    <t>Table: AT-6</t>
  </si>
  <si>
    <t>Table: AT-7</t>
  </si>
  <si>
    <t>Table: AT-8</t>
  </si>
  <si>
    <t>Table: AT-9</t>
  </si>
  <si>
    <t>Table: AT-10</t>
  </si>
  <si>
    <t>Table: AT-11</t>
  </si>
  <si>
    <t>Table: AT-12</t>
  </si>
  <si>
    <t xml:space="preserve">Lifted from FCI </t>
  </si>
  <si>
    <t xml:space="preserve">Aggregate quantity Consumed at School level </t>
  </si>
  <si>
    <t>Table: AT-6A</t>
  </si>
  <si>
    <t xml:space="preserve">Expenditure           </t>
  </si>
  <si>
    <t>S. No.</t>
  </si>
  <si>
    <t>Month</t>
  </si>
  <si>
    <t>Total No. of Days in the month</t>
  </si>
  <si>
    <t>Anticipated No. of Working Days (3-8)</t>
  </si>
  <si>
    <t>Remarks</t>
  </si>
  <si>
    <t>Vacation Days</t>
  </si>
  <si>
    <t>Holidays outside Vacation period</t>
  </si>
  <si>
    <t>Total Holidays          (4+7)</t>
  </si>
  <si>
    <t xml:space="preserve">Sundays </t>
  </si>
  <si>
    <t>Other School Holidays</t>
  </si>
  <si>
    <t>Anticipated No. of working days</t>
  </si>
  <si>
    <t>Requirement of Foodgrains (in MTs)</t>
  </si>
  <si>
    <t>Table: AT-17</t>
  </si>
  <si>
    <t>Table: AT-3A</t>
  </si>
  <si>
    <t>Table: AT-3B</t>
  </si>
  <si>
    <t xml:space="preserve">Total </t>
  </si>
  <si>
    <t xml:space="preserve">                                                                                                                                                                               Government/UT Administration of ________</t>
  </si>
  <si>
    <t>Table: AT-7A</t>
  </si>
  <si>
    <t xml:space="preserve">Total Cooking cost expenditure                   </t>
  </si>
  <si>
    <t>Govt.</t>
  </si>
  <si>
    <t>Protein content     (in gms)</t>
  </si>
  <si>
    <t>Quantity                 (in gms)</t>
  </si>
  <si>
    <t>No. of Cooks cum helper</t>
  </si>
  <si>
    <t>Govt. aided</t>
  </si>
  <si>
    <t>Local body</t>
  </si>
  <si>
    <t>Table: AT-18</t>
  </si>
  <si>
    <t>Madarsas/ Maqtab</t>
  </si>
  <si>
    <t>State</t>
  </si>
  <si>
    <t>No. of Institutions  serving MDM</t>
  </si>
  <si>
    <t>PERFORMANCE</t>
  </si>
  <si>
    <r>
      <t>Financial (</t>
    </r>
    <r>
      <rPr>
        <b/>
        <i/>
        <sz val="10"/>
        <rFont val="Arial"/>
        <family val="2"/>
      </rPr>
      <t>Rs. in lakh)</t>
    </r>
  </si>
  <si>
    <t>Yet to start</t>
  </si>
  <si>
    <t>This information is based on the Academic Calendar prepared by the Education Department</t>
  </si>
  <si>
    <t xml:space="preserve">Balance requirement of kitchen  cum stores </t>
  </si>
  <si>
    <t>SI.No</t>
  </si>
  <si>
    <t>Component</t>
  </si>
  <si>
    <t>No. of Meals served</t>
  </si>
  <si>
    <t>Centre</t>
  </si>
  <si>
    <t>Total (col.8+11-14)</t>
  </si>
  <si>
    <t>Central assistance received</t>
  </si>
  <si>
    <t xml:space="preserve">*Norms are only for guidance. Actual number will be determined on the basis of ground reality. </t>
  </si>
  <si>
    <t>Total            (col 3+4+5+6)</t>
  </si>
  <si>
    <t>Total       (col.8+9+10+11)</t>
  </si>
  <si>
    <t>Total       (col.13+14+15+16)</t>
  </si>
  <si>
    <t>SHG</t>
  </si>
  <si>
    <t>NGO</t>
  </si>
  <si>
    <t>PRI - Panchayati Raj Institution</t>
  </si>
  <si>
    <t>SHG - Self Help Group</t>
  </si>
  <si>
    <t>VEC Village Education Committee</t>
  </si>
  <si>
    <t>WEC - Ward Education Committee</t>
  </si>
  <si>
    <t>Cost of Foodgrain</t>
  </si>
  <si>
    <t>Cooking Cost</t>
  </si>
  <si>
    <t>Transportation Assistance</t>
  </si>
  <si>
    <t>MME</t>
  </si>
  <si>
    <t>Honorarium to Cook-cum-Helper</t>
  </si>
  <si>
    <t>Kitchen-cum-Store</t>
  </si>
  <si>
    <t>Kitchen Devices</t>
  </si>
  <si>
    <t>Quantity (in gms)</t>
  </si>
  <si>
    <t>Diff. Between (7) -(12)</t>
  </si>
  <si>
    <t>Reasons for difference in col. 13</t>
  </si>
  <si>
    <t>Physical           [col. 3-col.5-col.7]</t>
  </si>
  <si>
    <t>Financial ( Rs. in lakh)                                       [col. 4-col.6-col.8]</t>
  </si>
  <si>
    <t>(Rs. In lakhs)</t>
  </si>
  <si>
    <t>No. of Institutions assigned to</t>
  </si>
  <si>
    <t>Grand total</t>
  </si>
  <si>
    <t>Govt. (Col.3-7-11)</t>
  </si>
  <si>
    <t>Govt. aided (col.4-8-12)</t>
  </si>
  <si>
    <t>Local body (col.5-9-13)</t>
  </si>
  <si>
    <t>Total (col.6-10-14)</t>
  </si>
  <si>
    <t>*Remarks</t>
  </si>
  <si>
    <t>Instalment / Component</t>
  </si>
  <si>
    <t>Amount (Rs. In lakhs)</t>
  </si>
  <si>
    <t>Date of receiving of funds by the State / UT</t>
  </si>
  <si>
    <t>Block*</t>
  </si>
  <si>
    <t>Amount</t>
  </si>
  <si>
    <t>Date</t>
  </si>
  <si>
    <t>Balance of 1st Instalment</t>
  </si>
  <si>
    <t>2nd Instalment</t>
  </si>
  <si>
    <t>Budget Provision</t>
  </si>
  <si>
    <t xml:space="preserve">Expenditure </t>
  </si>
  <si>
    <t xml:space="preserve"> Holidays</t>
  </si>
  <si>
    <t>Holidays</t>
  </si>
  <si>
    <t>No. of Schools not having Kitchen Shed</t>
  </si>
  <si>
    <t>Fund required</t>
  </si>
  <si>
    <t>Kitchen-cum-Store proposed this year</t>
  </si>
  <si>
    <t>State / UT:</t>
  </si>
  <si>
    <t>State/UT :</t>
  </si>
  <si>
    <t>Gram Panchayat / School*</t>
  </si>
  <si>
    <t>District*</t>
  </si>
  <si>
    <t xml:space="preserve">*If the State releases the fund directly to District / block / Gram Panchayat / school level, then fill up the relevant column. </t>
  </si>
  <si>
    <t>Youth Club of NYK</t>
  </si>
  <si>
    <t>NYK: Nehru Yuva Kendra</t>
  </si>
  <si>
    <t>1. Cooks- cum- helpers engaged under Mid Day Meal Scheme</t>
  </si>
  <si>
    <t xml:space="preserve">2. Cost of meal per child per school day as per State Nutrition / Expenditure Norm including both, Central and State share. </t>
  </si>
  <si>
    <t>Cost   (in Rs.)</t>
  </si>
  <si>
    <t xml:space="preserve">Vegetables </t>
  </si>
  <si>
    <t>Any other item</t>
  </si>
  <si>
    <t>Central</t>
  </si>
  <si>
    <t>Proposed</t>
  </si>
  <si>
    <t>For Central Share</t>
  </si>
  <si>
    <t>For State Share</t>
  </si>
  <si>
    <t>Central Share</t>
  </si>
  <si>
    <t>Status of Releasing of Funds by the State / UT</t>
  </si>
  <si>
    <t>Date on which Block / Gram Panchyat / School / Cooking Agency received funds</t>
  </si>
  <si>
    <t>Directorate / Authority</t>
  </si>
  <si>
    <t xml:space="preserve">Cost of foodgrains </t>
  </si>
  <si>
    <t xml:space="preserve">3.  Per Unit Cooking Cost </t>
  </si>
  <si>
    <t xml:space="preserve">Kitchen-cum-store </t>
  </si>
  <si>
    <t xml:space="preserve">No. of Institutions </t>
  </si>
  <si>
    <t xml:space="preserve">Payment to FCI </t>
  </si>
  <si>
    <t>Qty (in MTs)</t>
  </si>
  <si>
    <t>Unspent Balance  {Col. (4+ 5)- 9}</t>
  </si>
  <si>
    <t>(Rs. in lakh)</t>
  </si>
  <si>
    <t>ii) Training of cook cum helpers</t>
  </si>
  <si>
    <t>iii) Replacement/repair/maintenance of cooking device, utensils, etc.</t>
  </si>
  <si>
    <t>v) Capacity builidng of officials</t>
  </si>
  <si>
    <t>i) Hiring charges of manpower at various levels</t>
  </si>
  <si>
    <t>iii) Office expenditure</t>
  </si>
  <si>
    <t>vi) Publicity, Preparation of relevant manuals</t>
  </si>
  <si>
    <t xml:space="preserve">vii) External Monitoring &amp; Evaluation </t>
  </si>
  <si>
    <t>Trust</t>
  </si>
  <si>
    <t>PRI / GP/ Urban Local Body</t>
  </si>
  <si>
    <t>GP - Gram Panchayat</t>
  </si>
  <si>
    <t>No. of children covered</t>
  </si>
  <si>
    <t>Kitchen-cum-store</t>
  </si>
  <si>
    <t>No. of meals to be served  (Col. 4 x Col. 5)</t>
  </si>
  <si>
    <t>Name of Distict</t>
  </si>
  <si>
    <t>State Share</t>
  </si>
  <si>
    <t>Table: AT-8A</t>
  </si>
  <si>
    <t>Total       (col. 8+9+  10+11)</t>
  </si>
  <si>
    <t>Total            (col 3+4 +5+6)</t>
  </si>
  <si>
    <t>Table: AT-6B</t>
  </si>
  <si>
    <t>STATE/UT: _________________</t>
  </si>
  <si>
    <t>kitchen cum store constructed through convergance</t>
  </si>
  <si>
    <t xml:space="preserve">Adhoc Grant (25%) </t>
  </si>
  <si>
    <t xml:space="preserve">(A) Recurring Assistance </t>
  </si>
  <si>
    <t xml:space="preserve">(B) Non-Recurring Assistance </t>
  </si>
  <si>
    <t>(Govt+LB)</t>
  </si>
  <si>
    <t>GA</t>
  </si>
  <si>
    <t>State Share(9+12-15)</t>
  </si>
  <si>
    <t>Total(10+13-16)</t>
  </si>
  <si>
    <t xml:space="preserve">No. of schools </t>
  </si>
  <si>
    <t>Name of  District</t>
  </si>
  <si>
    <t>S.no</t>
  </si>
  <si>
    <t>Madarsa/Maqtab</t>
  </si>
  <si>
    <t xml:space="preserve">Bills raised by FCI </t>
  </si>
  <si>
    <t xml:space="preserve">Central Assistance Released by GOI </t>
  </si>
  <si>
    <t>(Rs. in Lakh)</t>
  </si>
  <si>
    <t>Management, Supervision, Training,  Internal Monitoring and External Monitoring</t>
  </si>
  <si>
    <t xml:space="preserve">Central Assistance Received from GoI </t>
  </si>
  <si>
    <t xml:space="preserve">Released by State Govt. if any </t>
  </si>
  <si>
    <t xml:space="preserve">Remarks </t>
  </si>
  <si>
    <t>Total (col. 3+4+5+6)</t>
  </si>
  <si>
    <t>Deworming tablets distributed</t>
  </si>
  <si>
    <t>Distribution of spectacles</t>
  </si>
  <si>
    <t xml:space="preserve">If the cooking cost has been revised several times during the year, then all such costs should be indicated in separate rows and dates of their application in remarks column. </t>
  </si>
  <si>
    <t>Central             (col6+9-12)</t>
  </si>
  <si>
    <t>Central Share(8+11-14)</t>
  </si>
  <si>
    <t>Recurring Assistance</t>
  </si>
  <si>
    <t>Non-Recurring Assistance</t>
  </si>
  <si>
    <t>Payment of Pending Bills of previous year</t>
  </si>
  <si>
    <t xml:space="preserve">Amount  </t>
  </si>
  <si>
    <t>Constructed with convergence</t>
  </si>
  <si>
    <t>Academic Calendar (No. of Days)</t>
  </si>
  <si>
    <t>Total No. of schools excluding newly opened school</t>
  </si>
  <si>
    <t>No. of children enrolled</t>
  </si>
  <si>
    <t>Recurring Asssitance</t>
  </si>
  <si>
    <t>Non Recurring Assistance</t>
  </si>
  <si>
    <t>Mode of Payment (cash / cheque / e-transfer)</t>
  </si>
  <si>
    <t xml:space="preserve">  Unutilized Budget</t>
  </si>
  <si>
    <t>Gen.</t>
  </si>
  <si>
    <t>SC.</t>
  </si>
  <si>
    <t>ST.</t>
  </si>
  <si>
    <t>Rs. In lakh</t>
  </si>
  <si>
    <t>Gen</t>
  </si>
  <si>
    <t>2013-14</t>
  </si>
  <si>
    <t>Table: AT-3C</t>
  </si>
  <si>
    <t>Table: AT- 3</t>
  </si>
  <si>
    <t xml:space="preserve">State / UT: </t>
  </si>
  <si>
    <t>Primary (I-V)</t>
  </si>
  <si>
    <t>Upper Primary (VI-VIII)</t>
  </si>
  <si>
    <t>Primary with Upper Primary (I-VIII)</t>
  </si>
  <si>
    <t>Total no.  of institutions
in the State</t>
  </si>
  <si>
    <t>Total no.  of institutions
Serving MDM in the State</t>
  </si>
  <si>
    <t>Reasons for difference, if any</t>
  </si>
  <si>
    <t>1</t>
  </si>
  <si>
    <t>2</t>
  </si>
  <si>
    <t>3</t>
  </si>
  <si>
    <t>4</t>
  </si>
  <si>
    <t>5</t>
  </si>
  <si>
    <t>6</t>
  </si>
  <si>
    <t>7</t>
  </si>
  <si>
    <t>8</t>
  </si>
  <si>
    <t>Note: The institutions already counted under primary(col. 3) and upper primary(col. 4) should not be counted again in primary with upper primary(col.5)</t>
  </si>
  <si>
    <t xml:space="preserve">Total Institutions </t>
  </si>
  <si>
    <t>No. of Inst. For which Annual data entry completed</t>
  </si>
  <si>
    <t>No. of Inst. For which Monthly data entry completed</t>
  </si>
  <si>
    <t>May</t>
  </si>
  <si>
    <t>Jun</t>
  </si>
  <si>
    <t>Jul</t>
  </si>
  <si>
    <t>Aug</t>
  </si>
  <si>
    <t>Sep</t>
  </si>
  <si>
    <t>Oct</t>
  </si>
  <si>
    <t>Nov</t>
  </si>
  <si>
    <t xml:space="preserve">                                                                                                                                                                              </t>
  </si>
  <si>
    <t xml:space="preserve">Sl. </t>
  </si>
  <si>
    <t>Designation</t>
  </si>
  <si>
    <t>Working under MDMS</t>
  </si>
  <si>
    <t>State level</t>
  </si>
  <si>
    <t>District Level</t>
  </si>
  <si>
    <t>Block Level</t>
  </si>
  <si>
    <t>9</t>
  </si>
  <si>
    <t>10</t>
  </si>
  <si>
    <t>11</t>
  </si>
  <si>
    <t>Regular Employee</t>
  </si>
  <si>
    <t xml:space="preserve">District </t>
  </si>
  <si>
    <t xml:space="preserve">Action Taken by State Govt. </t>
  </si>
  <si>
    <t>Gender</t>
  </si>
  <si>
    <t>Caste</t>
  </si>
  <si>
    <t>community</t>
  </si>
  <si>
    <t>Serving by disadvantaged section</t>
  </si>
  <si>
    <t>Sitting Arrangement</t>
  </si>
  <si>
    <t xml:space="preserve">Total no. of cent. kitchen </t>
  </si>
  <si>
    <t>Physical details</t>
  </si>
  <si>
    <t>Financial details (Rs. in Lakh)</t>
  </si>
  <si>
    <t>No. of Institutions covered</t>
  </si>
  <si>
    <t>No. of CCH engaged at schools covered by centralised kitchen</t>
  </si>
  <si>
    <t xml:space="preserve">Honorarium paid to cooks working at centralized kitchen </t>
  </si>
  <si>
    <t>Honorarium paid to CCH at schools  covered by centralised kitchen</t>
  </si>
  <si>
    <t>Total honorarium paid  (col 9 + 10)</t>
  </si>
  <si>
    <t xml:space="preserve">Total no. of NGOs covering &gt; 20000 children </t>
  </si>
  <si>
    <t>Name of NGOs</t>
  </si>
  <si>
    <t>Total no. of institutions covered</t>
  </si>
  <si>
    <t>Total no. of children covered</t>
  </si>
  <si>
    <t>Maximum distance covered from Centralised Kitchen</t>
  </si>
  <si>
    <t>Foodgrain (in MT)</t>
  </si>
  <si>
    <t>Cooking cost (Rs in Lakh)</t>
  </si>
  <si>
    <t>Honorarium to CCH (Rs in Lakh)</t>
  </si>
  <si>
    <t>Transportation Assistance (Rs in Lakh)</t>
  </si>
  <si>
    <t>Released</t>
  </si>
  <si>
    <t>Utilization</t>
  </si>
  <si>
    <t>12</t>
  </si>
  <si>
    <t>13</t>
  </si>
  <si>
    <t>14</t>
  </si>
  <si>
    <t>15</t>
  </si>
  <si>
    <t>State(Yes/No) Give details</t>
  </si>
  <si>
    <t>District (Yes/No) Give details</t>
  </si>
  <si>
    <t>Block (Yes/No) Give details</t>
  </si>
  <si>
    <t>Dedicated Nodal Department for MDM</t>
  </si>
  <si>
    <t>Dedicated Nodal official for MDM</t>
  </si>
  <si>
    <t>Mode of receiving complaints</t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</si>
  <si>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Toll free number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</si>
  <si>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Dedicated landline number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</si>
  <si>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Call centre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</si>
  <si>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Emails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</si>
  <si>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Press news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</si>
  <si>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Radio/T.V.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</si>
  <si>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SMS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</si>
  <si>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Postal system</t>
    </r>
  </si>
  <si>
    <t>Number of Complaints received and status of complaint</t>
  </si>
  <si>
    <t>Number of Complaints</t>
  </si>
  <si>
    <t>Year/Month  of receiving complaints</t>
  </si>
  <si>
    <t>Status of complaints</t>
  </si>
  <si>
    <t>Action taken</t>
  </si>
  <si>
    <t xml:space="preserve">Food Grain related issues </t>
  </si>
  <si>
    <t>Delay in Funds transfer</t>
  </si>
  <si>
    <t xml:space="preserve">Misappropriation of Funds </t>
  </si>
  <si>
    <t>Non payment of Honorarium to cook-cum-helpers</t>
  </si>
  <si>
    <t>Complaints against Centralized Kitchens/NGO/SHG</t>
  </si>
  <si>
    <t>Caste Discrimination</t>
  </si>
  <si>
    <t>Quality and Quantity of MDM</t>
  </si>
  <si>
    <t>Kitchen –cum-store</t>
  </si>
  <si>
    <t>Kitchen devices</t>
  </si>
  <si>
    <t xml:space="preserve">Mode of cooking /Fuel related </t>
  </si>
  <si>
    <t>Hygiene</t>
  </si>
  <si>
    <t>Harassment from Officials</t>
  </si>
  <si>
    <t xml:space="preserve">Non Distribution of medicines to children </t>
  </si>
  <si>
    <t>Corruption</t>
  </si>
  <si>
    <t xml:space="preserve">Inspection related </t>
  </si>
  <si>
    <t>Any untoward incident</t>
  </si>
  <si>
    <t>2014-15</t>
  </si>
  <si>
    <t>Free of cost</t>
  </si>
  <si>
    <t>Special Training Centers</t>
  </si>
  <si>
    <t>Total            (col 3+ 4+5+6)</t>
  </si>
  <si>
    <t>Total       (col. 8+9+ 10+11)</t>
  </si>
  <si>
    <t>Total       (col. 8+9+10+11)</t>
  </si>
  <si>
    <t>Table: AT-5 A</t>
  </si>
  <si>
    <t>Table: AT-5 C</t>
  </si>
  <si>
    <t>Table: AT-5 B</t>
  </si>
  <si>
    <r>
      <t xml:space="preserve">No. of working days </t>
    </r>
    <r>
      <rPr>
        <b/>
        <sz val="8"/>
        <color indexed="10"/>
        <rFont val="Arial"/>
        <family val="2"/>
      </rPr>
      <t xml:space="preserve">   </t>
    </r>
    <r>
      <rPr>
        <b/>
        <sz val="10"/>
        <color indexed="10"/>
        <rFont val="Arial"/>
        <family val="2"/>
      </rPr>
      <t xml:space="preserve">   </t>
    </r>
    <r>
      <rPr>
        <b/>
        <sz val="10"/>
        <rFont val="Arial"/>
        <family val="2"/>
      </rPr>
      <t xml:space="preserve">          </t>
    </r>
  </si>
  <si>
    <r>
      <t>No. of working days</t>
    </r>
    <r>
      <rPr>
        <b/>
        <sz val="8"/>
        <color indexed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   </t>
    </r>
    <r>
      <rPr>
        <b/>
        <sz val="10"/>
        <rFont val="Arial"/>
        <family val="2"/>
      </rPr>
      <t xml:space="preserve">          </t>
    </r>
  </si>
  <si>
    <t>**: includes unspent balance at State, District, Block and school level (including NGOs/Private Agencies).</t>
  </si>
  <si>
    <t>* Including Drought also, if applicable</t>
  </si>
  <si>
    <t xml:space="preserve">Closing Balance**                  (col.4+5-6)                         </t>
  </si>
  <si>
    <t xml:space="preserve">Closing Balance** (col.9+10-11)                         </t>
  </si>
  <si>
    <t xml:space="preserve">No. of Cook-cum-helpers approved by  PAB-MDM </t>
  </si>
  <si>
    <t xml:space="preserve">Cooking Cost Recieved                        </t>
  </si>
  <si>
    <t xml:space="preserve"> Recieved                        </t>
  </si>
  <si>
    <t>No. of CCH recieving honorarium through Bank Account</t>
  </si>
  <si>
    <t>2006-07</t>
  </si>
  <si>
    <t>2007-08</t>
  </si>
  <si>
    <t>2008-09</t>
  </si>
  <si>
    <t>2009-10</t>
  </si>
  <si>
    <t>2010-11</t>
  </si>
  <si>
    <t>2011-12</t>
  </si>
  <si>
    <t>2012-13</t>
  </si>
  <si>
    <t>Table: AT-11A</t>
  </si>
  <si>
    <t xml:space="preserve">Total no of Cook-cum-helper </t>
  </si>
  <si>
    <t>Name of NGO</t>
  </si>
  <si>
    <t>No. of Kitchens</t>
  </si>
  <si>
    <t>No. of institution covered</t>
  </si>
  <si>
    <t>SMC/VEC / WEC</t>
  </si>
  <si>
    <t>Name of Trust</t>
  </si>
  <si>
    <t>No. of SHG</t>
  </si>
  <si>
    <t>Total no. of Institutions</t>
  </si>
  <si>
    <t>Status</t>
  </si>
  <si>
    <t>No . of schools to be covered</t>
  </si>
  <si>
    <t>No. of IEC Activities</t>
  </si>
  <si>
    <t>Level</t>
  </si>
  <si>
    <t>District/ Block</t>
  </si>
  <si>
    <t>School</t>
  </si>
  <si>
    <t>Tools</t>
  </si>
  <si>
    <t>Audio Video</t>
  </si>
  <si>
    <t>Print</t>
  </si>
  <si>
    <t>Traditional (Nukkad Natak, Folk Songs, Rallies, Others)</t>
  </si>
  <si>
    <t>Expendituer Incurred (in Rs)</t>
  </si>
  <si>
    <t>`</t>
  </si>
  <si>
    <t>No. of schools having hand washing facilities</t>
  </si>
  <si>
    <t>Tap</t>
  </si>
  <si>
    <t>Hand pump</t>
  </si>
  <si>
    <t>Pond/ well/ Stream</t>
  </si>
  <si>
    <t>Teacher</t>
  </si>
  <si>
    <t>Community</t>
  </si>
  <si>
    <t>CCH</t>
  </si>
  <si>
    <t>2. a.</t>
  </si>
  <si>
    <t>Name of food items</t>
  </si>
  <si>
    <t>Pending bills of previous year</t>
  </si>
  <si>
    <t xml:space="preserve">Name of Organization/ Institute for conducting social audit </t>
  </si>
  <si>
    <t>Completed (Yes/ No)</t>
  </si>
  <si>
    <t xml:space="preserve">In Progress (Training/ conduct at school/ public hearing)  </t>
  </si>
  <si>
    <t>Not yet started</t>
  </si>
  <si>
    <t>Total Exp.     (in Rs)</t>
  </si>
  <si>
    <t xml:space="preserve">State functionaries </t>
  </si>
  <si>
    <t xml:space="preserve">Source of information </t>
  </si>
  <si>
    <t xml:space="preserve">Media </t>
  </si>
  <si>
    <t>Social Audit Report</t>
  </si>
  <si>
    <t>Number of complaints on discrimination on</t>
  </si>
  <si>
    <t xml:space="preserve">Parent/Children/Community </t>
  </si>
  <si>
    <t>Total (col 6+7) *</t>
  </si>
  <si>
    <t>Nature of Complaints</t>
  </si>
  <si>
    <t>No. of CCH having bank account</t>
  </si>
  <si>
    <t>Quantity</t>
  </si>
  <si>
    <t>Cost (in Rs.)</t>
  </si>
  <si>
    <t>Frequency</t>
  </si>
  <si>
    <t>1. A - Honorarium to Cook cum helpers (per month):</t>
  </si>
  <si>
    <t xml:space="preserve">Special Training Centers : Special Training Centre under SSA, Education Gaurantee Scheme center, Alternative and Innovative Education and NCLP schools </t>
  </si>
  <si>
    <t xml:space="preserve">     of Labour Department. </t>
  </si>
  <si>
    <t xml:space="preserve">              of Labour Department. </t>
  </si>
  <si>
    <t>Table: AT-5 D</t>
  </si>
  <si>
    <t>Reasons for Less payment Col. (7-9)</t>
  </si>
  <si>
    <t>Table: AT-6C</t>
  </si>
  <si>
    <t>STATE/UT : _________________</t>
  </si>
  <si>
    <t xml:space="preserve">Table: AT-11 : Sanction and Utilisation of Central assistance towards construction of Kitchen-cum-store (Primary &amp; Upper Primary,Classes I-VIII) </t>
  </si>
  <si>
    <t xml:space="preserve">Table: AT-11A : Sanction and Utilisation of Central assistance towards construction of Kitchen-cum-store (Primary &amp; Upper Primary,Classes I-VIII) </t>
  </si>
  <si>
    <t xml:space="preserve">Table: AT-12  : Sanction and Utilisation of Central assistance towards procurement of Kitchen Devices (Primary &amp; Upper Primary,Classes I-VIII) </t>
  </si>
  <si>
    <t>PAB Approval for CCH</t>
  </si>
  <si>
    <t>*No. of additional cooks required over and above PAB Approval</t>
  </si>
  <si>
    <t>No. of Primary Institutions</t>
  </si>
  <si>
    <t>No. of SMCs formed</t>
  </si>
  <si>
    <t>No. of Schools monitored by SMCs</t>
  </si>
  <si>
    <t>No. of Upper Primary Institutions</t>
  </si>
  <si>
    <t>Table: AT-18 : Formation of School Management Committee (SMC) at School Level for Monitoring the Scheme</t>
  </si>
  <si>
    <t>Table: AT-19 : Responsibility of Implementation</t>
  </si>
  <si>
    <t>Table: AT-19</t>
  </si>
  <si>
    <t>Weekly Iron &amp; Folic Acid Supplementation (WIFS)</t>
  </si>
  <si>
    <t>No. of CCH engaged at Cent. Kitchen</t>
  </si>
  <si>
    <t>* Total number of cook-cum-helpers can not exceed the norms for engagement of cook-cum-helpers.</t>
  </si>
  <si>
    <t>Multi tap</t>
  </si>
  <si>
    <t>Type of hand washing facilities (number of schools)</t>
  </si>
  <si>
    <t>Gen. Col. 3-Col.15</t>
  </si>
  <si>
    <t>SC.  Col. 4-Col.16</t>
  </si>
  <si>
    <t>ST.  Col. 5-Col.17</t>
  </si>
  <si>
    <t>Total Col. 19+Col.20+Col.21</t>
  </si>
  <si>
    <t>(Rs. In  Lakh)</t>
  </si>
  <si>
    <t>Total sanctioned</t>
  </si>
  <si>
    <t>Additional Food Items (per child)</t>
  </si>
  <si>
    <t>Contractual/Part time worker</t>
  </si>
  <si>
    <t>Full meal in lieu of MDM</t>
  </si>
  <si>
    <t>Children benefitted</t>
  </si>
  <si>
    <t>Meals served</t>
  </si>
  <si>
    <t>Name of the items</t>
  </si>
  <si>
    <t>In kind</t>
  </si>
  <si>
    <t>In any other form</t>
  </si>
  <si>
    <t>Additional Food Item</t>
  </si>
  <si>
    <t>Value
(In Rs)</t>
  </si>
  <si>
    <t xml:space="preserve">No. of schools received contribution </t>
  </si>
  <si>
    <t>2016-17</t>
  </si>
  <si>
    <t xml:space="preserve">No. of CCHs engaged  </t>
  </si>
  <si>
    <t xml:space="preserve">No. of CCHs engaged </t>
  </si>
  <si>
    <t xml:space="preserve">Procured (C) </t>
  </si>
  <si>
    <t>Table: AT-12 A</t>
  </si>
  <si>
    <t>Anticipated No. of working days for NCLP schools</t>
  </si>
  <si>
    <t xml:space="preserve">Cooking Cost </t>
  </si>
  <si>
    <t>Mid Day Meal Scheme</t>
  </si>
  <si>
    <t xml:space="preserve">Number of institutions </t>
  </si>
  <si>
    <t xml:space="preserve">Meals not served </t>
  </si>
  <si>
    <t>No. of working days</t>
  </si>
  <si>
    <t xml:space="preserve">Number of children </t>
  </si>
  <si>
    <t>Whether allowance is paid to children</t>
  </si>
  <si>
    <t xml:space="preserve">Table: AT-12 A : Sanction and Utilisation of Central assistance towards replacement of Kitchen Devices  </t>
  </si>
  <si>
    <t xml:space="preserve">Proposed number of children  </t>
  </si>
  <si>
    <t>Note : State may indicate their plinth area and size of the kitchen-cum-stores if they have any other plinth area than mentioned in the table.</t>
  </si>
  <si>
    <t xml:space="preserve">No. of schools covered </t>
  </si>
  <si>
    <t xml:space="preserve">No. of children covered </t>
  </si>
  <si>
    <t>Health Check -ups carried out</t>
  </si>
  <si>
    <t>Mode of cooking (No. of Schools)</t>
  </si>
  <si>
    <t xml:space="preserve">LPG </t>
  </si>
  <si>
    <t>Solar cooker</t>
  </si>
  <si>
    <t>Fire wood</t>
  </si>
  <si>
    <t>Tasting of food (number of schools)</t>
  </si>
  <si>
    <t>Parents</t>
  </si>
  <si>
    <t xml:space="preserve">Name of the Accredited / Recognised lab engaged for testing </t>
  </si>
  <si>
    <t xml:space="preserve">Collected </t>
  </si>
  <si>
    <t>Tested</t>
  </si>
  <si>
    <t>Meeting norms</t>
  </si>
  <si>
    <t>Below norms</t>
  </si>
  <si>
    <t xml:space="preserve">Number of samples </t>
  </si>
  <si>
    <t>Result (No. of samples)</t>
  </si>
  <si>
    <t xml:space="preserve">Number of </t>
  </si>
  <si>
    <t>Schools inspected by Govt. officials</t>
  </si>
  <si>
    <t>Meetings of District level committee headed by the senior most Member of Parliament of Loksabha</t>
  </si>
  <si>
    <t>Meetings of District Steering cum Monitoring committee headed by District Megistrate</t>
  </si>
  <si>
    <t>Table: AT-10 A</t>
  </si>
  <si>
    <t>2017-18</t>
  </si>
  <si>
    <t>2015-16</t>
  </si>
  <si>
    <t>Constructed through convergence</t>
  </si>
  <si>
    <t>Procured through convergence</t>
  </si>
  <si>
    <t>Table AT- 13: Details of mode of cooking</t>
  </si>
  <si>
    <t>Table AT-13</t>
  </si>
  <si>
    <t>Table AT -14 : Quality, Safety and Hygiene</t>
  </si>
  <si>
    <t>Table: AT- 14</t>
  </si>
  <si>
    <t>Table AT -14 A : Testing of Food Samples by accredited labs</t>
  </si>
  <si>
    <t>Table: AT- 14 A</t>
  </si>
  <si>
    <t>Table AT -15 : Contribution by community in form of  Tithi Bhojan or any other similar practice</t>
  </si>
  <si>
    <t>Table: AT- 15</t>
  </si>
  <si>
    <t>Table AT -16 : Interuptions in serving of MDM and MDM allowance paid to children</t>
  </si>
  <si>
    <t>Table: AT- 16</t>
  </si>
  <si>
    <t>Table - AT - 21</t>
  </si>
  <si>
    <t>Table AT -22 :Information on NGOs covering more than 20000 children, if any</t>
  </si>
  <si>
    <t>Table: AT- 22</t>
  </si>
  <si>
    <t>Table-AT- 23</t>
  </si>
  <si>
    <t>Table AT - 24 : Details of discrimination of any kind in MDMS</t>
  </si>
  <si>
    <t>Table - AT - 24</t>
  </si>
  <si>
    <t>Table AT- 25: Details of Grievance Redressal cell</t>
  </si>
  <si>
    <t>Table: AT- 25</t>
  </si>
  <si>
    <t>Table: AT-26</t>
  </si>
  <si>
    <t>Table: AT-26 A</t>
  </si>
  <si>
    <t>Table: AT-27</t>
  </si>
  <si>
    <t>Table: AT-27 A</t>
  </si>
  <si>
    <t>Table: AT-27 B</t>
  </si>
  <si>
    <t>Table: AT-28</t>
  </si>
  <si>
    <t xml:space="preserve">Table: AT-28 A </t>
  </si>
  <si>
    <t>Table: AT-29</t>
  </si>
  <si>
    <t>Table: AT-30</t>
  </si>
  <si>
    <t>Table: AT-2A</t>
  </si>
  <si>
    <t>No. of schools having parents roaster</t>
  </si>
  <si>
    <t>No. of schools having tasting register</t>
  </si>
  <si>
    <t xml:space="preserve">Table: AT-20 : Information on Cooking Agencies </t>
  </si>
  <si>
    <t xml:space="preserve">Table: AT-20 </t>
  </si>
  <si>
    <t>No. of Inst. For which daily data transferred to central server</t>
  </si>
  <si>
    <t>Table-AT- 23 A</t>
  </si>
  <si>
    <t>11 = 5+6+9+10</t>
  </si>
  <si>
    <t>Table AT -10 C :Details of IEC Activities</t>
  </si>
  <si>
    <t>Table - AT - 10 C</t>
  </si>
  <si>
    <t>Table: AT 10 D - Manpower dedicated for MDMS</t>
  </si>
  <si>
    <t>Table-AT- 10D</t>
  </si>
  <si>
    <t>Table: AT-31</t>
  </si>
  <si>
    <t>Contents</t>
  </si>
  <si>
    <t>Table No.</t>
  </si>
  <si>
    <t>Particulars</t>
  </si>
  <si>
    <t>AT- 1</t>
  </si>
  <si>
    <t>AT - 2</t>
  </si>
  <si>
    <t>AT - 2 A</t>
  </si>
  <si>
    <t>AT - 3</t>
  </si>
  <si>
    <t>AT- 3 A</t>
  </si>
  <si>
    <t>AT- 3 B</t>
  </si>
  <si>
    <t>AT-3 C</t>
  </si>
  <si>
    <t>AT - 4</t>
  </si>
  <si>
    <t>AT - 4 A</t>
  </si>
  <si>
    <t>AT - 5</t>
  </si>
  <si>
    <t>AT - 5 A</t>
  </si>
  <si>
    <t>AT - 5 B</t>
  </si>
  <si>
    <t>AT - 5 C</t>
  </si>
  <si>
    <t>AT - 5 D</t>
  </si>
  <si>
    <t>AT - 6</t>
  </si>
  <si>
    <t>AT - 6 A</t>
  </si>
  <si>
    <t>AT - 6 B</t>
  </si>
  <si>
    <t>AT - 6 C</t>
  </si>
  <si>
    <t>AT - 7</t>
  </si>
  <si>
    <t>AT - 7 A</t>
  </si>
  <si>
    <t>AT - 8</t>
  </si>
  <si>
    <t>AT - 8 A</t>
  </si>
  <si>
    <t>AT - 9</t>
  </si>
  <si>
    <t>AT - 10</t>
  </si>
  <si>
    <t>AT - 10 A</t>
  </si>
  <si>
    <t>AT - 10 B</t>
  </si>
  <si>
    <t xml:space="preserve">Details of Social Audit </t>
  </si>
  <si>
    <t>AT - 10 C</t>
  </si>
  <si>
    <t>Details of IEC Activities</t>
  </si>
  <si>
    <t>AT - 10 D</t>
  </si>
  <si>
    <t>Manpower dedicated for MDMS</t>
  </si>
  <si>
    <t>AT - 11</t>
  </si>
  <si>
    <t xml:space="preserve">Sanction and Utilisation of Central assistance towards construction of Kitchen-cum-store (Primary &amp; Upper Primary,Classes I-VIII) </t>
  </si>
  <si>
    <t>AT - 11 A</t>
  </si>
  <si>
    <t>AT - 12</t>
  </si>
  <si>
    <t xml:space="preserve">Sanction and Utilisation of Central assistance towards procurement of Kitchen Devices (Primary &amp; Upper Primary,Classes I-VIII) </t>
  </si>
  <si>
    <t>AT - 12 A</t>
  </si>
  <si>
    <t>Sanction and Utilisation of Central assistance towards replacement of Kitchen Devices</t>
  </si>
  <si>
    <t>AT - 13</t>
  </si>
  <si>
    <t>Details of mode of cooking</t>
  </si>
  <si>
    <t>AT - 14</t>
  </si>
  <si>
    <t>Quality, Safety and Hygiene</t>
  </si>
  <si>
    <t>AT - 14 A</t>
  </si>
  <si>
    <t>Testing of Food Samples</t>
  </si>
  <si>
    <t>AT - 15</t>
  </si>
  <si>
    <t>Contribution by community in form of  Tithi Bhojan or any other similar practice</t>
  </si>
  <si>
    <t>AT - 16</t>
  </si>
  <si>
    <t>Interuptions in serving of MDM and MDM allowance paid to children</t>
  </si>
  <si>
    <t>AT - 17</t>
  </si>
  <si>
    <t>AT - 18</t>
  </si>
  <si>
    <t>Formation of School Management Committee (SMC) at School Level for Monitoring the Scheme</t>
  </si>
  <si>
    <t>AT - 19</t>
  </si>
  <si>
    <t>Responsibility of Implementation</t>
  </si>
  <si>
    <t>AT - 20</t>
  </si>
  <si>
    <t xml:space="preserve">Information on Cooking Agencies </t>
  </si>
  <si>
    <t>AT - 21</t>
  </si>
  <si>
    <t>Details of engagement and apportionment of honorarium to cook cum helpers (CCH) between schools and centralized kitchen.</t>
  </si>
  <si>
    <t>AT - 22</t>
  </si>
  <si>
    <t>Information on NGOs covering more than 20000 children, if any</t>
  </si>
  <si>
    <t>AT - 23</t>
  </si>
  <si>
    <t>AT - 23 A</t>
  </si>
  <si>
    <t>AT - 24</t>
  </si>
  <si>
    <t>Details of discrimination of any kind in MDMS</t>
  </si>
  <si>
    <t>AT - 25</t>
  </si>
  <si>
    <t>Details of Grievance Redressal cell</t>
  </si>
  <si>
    <t>AT - 26</t>
  </si>
  <si>
    <t>AT - 26 A</t>
  </si>
  <si>
    <t>AT - 27</t>
  </si>
  <si>
    <t>AT - 27 A</t>
  </si>
  <si>
    <t>AT - 27 B</t>
  </si>
  <si>
    <t>AT - 27 C</t>
  </si>
  <si>
    <t>AT - 27 D</t>
  </si>
  <si>
    <t>AT - 28</t>
  </si>
  <si>
    <t>AT - 28 A</t>
  </si>
  <si>
    <t>AT - 29</t>
  </si>
  <si>
    <t>AT - 30</t>
  </si>
  <si>
    <t>AT - 31</t>
  </si>
  <si>
    <t xml:space="preserve">Mid Day Meal Scheme </t>
  </si>
  <si>
    <t xml:space="preserve">Average number of children availed MDM </t>
  </si>
  <si>
    <t>Table: AT- 4B</t>
  </si>
  <si>
    <t xml:space="preserve">Table AT-4B: Information on Aadhaar Enrolment </t>
  </si>
  <si>
    <t>Total Enrolment</t>
  </si>
  <si>
    <t>Number of children having Aadhaar</t>
  </si>
  <si>
    <t>Number of children applied for Aadhaar</t>
  </si>
  <si>
    <t xml:space="preserve">Number of children without Aadhaar </t>
  </si>
  <si>
    <t>Number of proxy names deleted</t>
  </si>
  <si>
    <t>Table: AT- 10 E</t>
  </si>
  <si>
    <t>Table AT-10 E: Information on Kitchen Gardens</t>
  </si>
  <si>
    <t>Total no.  of institutions</t>
  </si>
  <si>
    <t>Total institutions where setting up of kitchen garden is possible</t>
  </si>
  <si>
    <t>No. of institutions already having kitchen gardens</t>
  </si>
  <si>
    <t>No. of institutions where setting up of kitchen garden is in progress</t>
  </si>
  <si>
    <t>Amount paid to children (in Rs)</t>
  </si>
  <si>
    <t>Foodgrains provided to children (in MT)</t>
  </si>
  <si>
    <t>Covered through centralised kitchen</t>
  </si>
  <si>
    <t>Requirement of Pulses (in MTs)</t>
  </si>
  <si>
    <t>Pulse 1 (name)</t>
  </si>
  <si>
    <t>Pulse 2 (name)</t>
  </si>
  <si>
    <t>Pulse 3 (name)</t>
  </si>
  <si>
    <t>Pulse 4 (name)</t>
  </si>
  <si>
    <t>Pulse 5 (name)</t>
  </si>
  <si>
    <t>Table: AT-27C</t>
  </si>
  <si>
    <t>Maximum number of institutions for which daily data transferred during the month</t>
  </si>
  <si>
    <t xml:space="preserve">Closing Balance*                 (col.4+5-6)                         </t>
  </si>
  <si>
    <t xml:space="preserve">Closing Balance*  (col.9+10-11)                         </t>
  </si>
  <si>
    <t>*: includes unspent balance at State, District, Block and school level (including NGOs/Private Agencies).</t>
  </si>
  <si>
    <t xml:space="preserve">Closing Balance*                  (col.4+5-6)                         </t>
  </si>
  <si>
    <t xml:space="preserve">Closing Balance* (col.9+10-11)                         </t>
  </si>
  <si>
    <t>* State</t>
  </si>
  <si>
    <t>*State</t>
  </si>
  <si>
    <t xml:space="preserve">*State (col.7+10-13) </t>
  </si>
  <si>
    <t>*state share includes funds as well as monetary value of the commodities supplied by the State/UT</t>
  </si>
  <si>
    <t>* state share includes funds as well as monetary value of the commodities supplied by the State/UT</t>
  </si>
  <si>
    <t>Table - AT - 10 B</t>
  </si>
  <si>
    <t>Table: AT-27 D</t>
  </si>
  <si>
    <t>Total No. of Cook-cum-helpers required in drought affected areas, if any</t>
  </si>
  <si>
    <t>Table: AT- 32</t>
  </si>
  <si>
    <t>District :</t>
  </si>
  <si>
    <t>Foodgrains</t>
  </si>
  <si>
    <t xml:space="preserve">Hon. to cook-cum-helpers </t>
  </si>
  <si>
    <t>Allocation</t>
  </si>
  <si>
    <t>Utilisation</t>
  </si>
  <si>
    <t>Allocation (Centre +State)</t>
  </si>
  <si>
    <t>Utilisation (Centre +State)</t>
  </si>
  <si>
    <t>Table: AT-32A</t>
  </si>
  <si>
    <t>Information on Kitchen Garden</t>
  </si>
  <si>
    <t xml:space="preserve">AT - 10 E </t>
  </si>
  <si>
    <t>AT - 4 B</t>
  </si>
  <si>
    <t>Information on Aadhaar Enrolment</t>
  </si>
  <si>
    <t>AT - 32</t>
  </si>
  <si>
    <t>AT - 32 A</t>
  </si>
  <si>
    <t>Coarse Grains</t>
  </si>
  <si>
    <t>2018-19</t>
  </si>
  <si>
    <t>Number of School Working Days (Primary,Classes I-V) for 2019-20</t>
  </si>
  <si>
    <t>Number of School Working Days (Upper Primary,Classes VI-VIII) for 2019-20</t>
  </si>
  <si>
    <t>Proposal for coverage of children and working days  for 2019-20  (Primary Classes, I-V)</t>
  </si>
  <si>
    <t>Proposal for coverage of children and working days  for 2019-20  (Upper Primary,Classes VI-VIII)</t>
  </si>
  <si>
    <t>Proposal for coverage of children for NCLP Schools during 2019-20</t>
  </si>
  <si>
    <t>Proposal for coverage of children and working days  for Primary (Classes I-V) in Drought affected areas  during 2019-20</t>
  </si>
  <si>
    <t>Proposal for coverage of children and working days  for  Upper Primary (Classes VI-VIII)in Drought affected areas  during 2019-20</t>
  </si>
  <si>
    <t>Requirement of kitchen-cum-stores in the Primary and Upper Primary schools for the year 2019-20</t>
  </si>
  <si>
    <t>Requirement of kitchen cum stores as per Plinth Area Norm in the Primary and Upper Primary schools for the year 2019-20</t>
  </si>
  <si>
    <t>Requirement of Cook cum Helpers for 2019-20</t>
  </si>
  <si>
    <t>Budget Provision for the Year 2019-20</t>
  </si>
  <si>
    <t>Annual Work Plan and Budget 2019-20</t>
  </si>
  <si>
    <t>2019-20</t>
  </si>
  <si>
    <t>No. of institutions where setting up of kitchen garden is proposed during 2019-20</t>
  </si>
  <si>
    <t>Annual Work Plan and Budget  2019-20</t>
  </si>
  <si>
    <t>Annual Work Plan &amp; Budget 2019-20</t>
  </si>
  <si>
    <t>Proposals for 2019-20</t>
  </si>
  <si>
    <t>Table: AT-26 : Number of School Working Days (Primary,Classes I-V) for 2019-20</t>
  </si>
  <si>
    <t>Table: AT-26A : Number of School Working Days (Upper Primary,Classes VI-VIII) for 2019-20</t>
  </si>
  <si>
    <t>Table: AT-27: Proposal for coverage of children and working days  for 2019-20 (Primary Classes, I-V)</t>
  </si>
  <si>
    <t>Table: AT-27 A: Proposal for coverage of children and working days  for 2019-20 (Upper Primary,Classes VI-VIII)</t>
  </si>
  <si>
    <t>Table: AT-27 B: Proposal for coverage of children for NCLP Schools during 2019-20</t>
  </si>
  <si>
    <t>Table: AT-27C : Proposal for coverage of children and working days  for Primary (Classes I-V) in Drought affected areas  during 2019-20</t>
  </si>
  <si>
    <t>Table: AT-27 D : Proposal for coverage of children and working days  for Upper Primary (Classes VI-VIII) in Drought affected areas  during 2019-20</t>
  </si>
  <si>
    <t>Table: AT-28 A: Requirement of kitchen cum stores as per Plinth Area Norm in the Primary and Upper Primary schools for the year 2019-20</t>
  </si>
  <si>
    <t>Table: AT-31 : Budget Provision for the Year 2019-20</t>
  </si>
  <si>
    <t>GENERAL INFORMATION for 2018-19</t>
  </si>
  <si>
    <t>Details of  Provisions  in the State Budget 2018-19</t>
  </si>
  <si>
    <t>No. of Institutions in the State vis a vis Institutions serving MDM during 2018-19</t>
  </si>
  <si>
    <t>No. of Institutions covered  (Primary, Classes I-V)  during 2018-19</t>
  </si>
  <si>
    <t>No. of Institutions covered (Upper Primary with Primary, Classes I-VIII) during 2018-19</t>
  </si>
  <si>
    <t>No. of Institutions covered (Upper Primary without Primary, Classes VI-VIII) during 2018-19</t>
  </si>
  <si>
    <t>Enrolment vis-à-vis availed for MDM  (Primary,Classes I- V) during 2018-19</t>
  </si>
  <si>
    <t>PAB-MDM Approval vs. PERFORMANCE (Primary, Classes I - V) during 2018-19</t>
  </si>
  <si>
    <t>PAB-MDM Approval vs. PERFORMANCE (Upper Primary, Classes VI to VIII) during 2018-19</t>
  </si>
  <si>
    <t>PAB-MDM Approval vs. PERFORMANCE NCLP Schools during 2018-19</t>
  </si>
  <si>
    <t>PAB-MDM Approval vs. PERFORMANCE (Primary, Classes I - V) during 2018-19 - Drought</t>
  </si>
  <si>
    <t>PAB-MDM Approval vs. PERFORMANCE (Upper Primary, Classes VI to VIII) during 2018-19 - Drought</t>
  </si>
  <si>
    <t>Utilisation of foodgrains  (Primary, Classes I-V) during 2018-19</t>
  </si>
  <si>
    <t>Utilisation of foodgrains  (Upper Primary, Classes VI-VIII) during 2018-19</t>
  </si>
  <si>
    <t>PAYMENT OF COST OF FOOD GRAINS TO FCI (Primary and Upper Primary Classes I-VIII) during 2018-19</t>
  </si>
  <si>
    <t>Utilisation of foodgrains (Coarse Grain) during 2018-19</t>
  </si>
  <si>
    <t>Utilisation of Cooking Cost (Primary, Classes I-V) during 2018-19</t>
  </si>
  <si>
    <t>Utilisation of Central Assitance towards Transportation Assistance (Primary &amp; Upper Primary,Classes I-VIII) during 2018-19</t>
  </si>
  <si>
    <t>Utilisation of Central Assistance towards MME  (Primary &amp; Upper Primary,Classes I-VIII) during 2018-19</t>
  </si>
  <si>
    <t>Details of Meetings at district level during 2018-19</t>
  </si>
  <si>
    <t>Coverage under Rashtriya Bal Swasthya Karykram (School Health Programme) - 2018-19</t>
  </si>
  <si>
    <t>Annual and Monthly data entry status in MDM-MIS during 2018-19</t>
  </si>
  <si>
    <t>Implementation of Automated Monitoring System  during 2018-19</t>
  </si>
  <si>
    <t>PAB-MDM Approval vs. PERFORMANCE (Primary Classes I to V) during 2018-19 - Drought</t>
  </si>
  <si>
    <t>Table: AT-1: GENERAL INFORMATION for 2018-19</t>
  </si>
  <si>
    <t>Table: AT-2 :  Details of  Provisions  in the State Budget 2018-19</t>
  </si>
  <si>
    <t>Table AT-3: No. of Institutions in the State vis a vis Institutions serving MDM during 2018-19</t>
  </si>
  <si>
    <t>Table: AT-3A: No. of Institutions covered  (Primary, Classes I-V)  during 2018-19</t>
  </si>
  <si>
    <t>Table: AT-3B: No. of Institutions covered (Upper Primary with Primary, Classes I-VIII) during 2018-19</t>
  </si>
  <si>
    <t>Table: AT-3C: No. of Institutions covered (Upper Primary without Primary, Classes VI-VIII) during 2018-19</t>
  </si>
  <si>
    <t>Table: AT-4: Enrolment vis-à-vis availed for MDM  (Primary,Classes I- V) during 2018-19</t>
  </si>
  <si>
    <t>Table: AT-5:  PAB-MDM Approval vs. PERFORMANCE (Primary, Classes I - V) during 2018-19</t>
  </si>
  <si>
    <t>MDM-PAB Approval for 2018-19</t>
  </si>
  <si>
    <t>Table: AT-5 A:  PAB-MDM Approval vs. PERFORMANCE (Upper Primary, Classes VI to VIII) during 2018-19</t>
  </si>
  <si>
    <t>Table: AT-5 B:  PAB-MDM Approval vs. PERFORMANCE - STC (NCLP Schools) during 2018-19</t>
  </si>
  <si>
    <t>MDM-PAB Approval for2018-19</t>
  </si>
  <si>
    <t>Table: AT-5 C:  PAB-MDM Approval vs. PERFORMANCE (Primary, Classes I - V) during 2018-19 - Drought</t>
  </si>
  <si>
    <t>Table: AT-5 D:  PAB-MDM Approval vs. PERFORMANCE (Upper Primary, Classes VI to VIII) during 2018-19 - Drought</t>
  </si>
  <si>
    <t>Table: AT-6: Utilisation of foodgrains  (Primary, Classes I-V) during 2018-19</t>
  </si>
  <si>
    <t>Gross Allocation for the  FY 2018-19</t>
  </si>
  <si>
    <t>Table: AT-6A: Utilisation of foodgrains  (Upper Primary, Classes VI-VIII) during 2018-19</t>
  </si>
  <si>
    <t>Allocation for cost of foodgrains for 2018-19</t>
  </si>
  <si>
    <t>Table: AT-6C: Utilisation of foodgrains (Coarse Grain) during 2018-19</t>
  </si>
  <si>
    <t xml:space="preserve">Allocation for 2018-19                                </t>
  </si>
  <si>
    <t>Allocation for 2018-19</t>
  </si>
  <si>
    <t>Allocation for FY 2018-19</t>
  </si>
  <si>
    <t>Table: AT-9 : Utilisation of Central Assitance towards Transportation Assistance (Primary &amp; Upper Primary,Classes I-VIII) during 2018-19</t>
  </si>
  <si>
    <t>Table: AT-10 :  Utilisation of Central Assistance towards MME  (Primary &amp; Upper Primary,Classes I-VIII) during 2018-19</t>
  </si>
  <si>
    <t>Allocation for  2018-19</t>
  </si>
  <si>
    <t>Table: AT-10 A : Details of Meetings at district level during 2018-19</t>
  </si>
  <si>
    <t xml:space="preserve">Table AT - 10 B : Details of Social Audit during 2018-19 </t>
  </si>
  <si>
    <t>*Total sanctioned during 2006-07  to 2018-19</t>
  </si>
  <si>
    <t>*Total sanction during 2006-07 to 2018-19</t>
  </si>
  <si>
    <t>*Total Sanction during 2012-13 to 2018-19</t>
  </si>
  <si>
    <t>Table: AT-17 : Coverage under Rashtriya Bal Swasthya Karykram (School Health Programme) - 2018-19</t>
  </si>
  <si>
    <t>Table AT - 23 Annual and Monthly data entry status in MDM-MIS during 2018-19</t>
  </si>
  <si>
    <t>Table AT - 23 A- Implementation of Automated Monitoring System  during 2018-19</t>
  </si>
  <si>
    <t>Kitchen-cum-store sanctioned during 2006-07 to 2018-19</t>
  </si>
  <si>
    <t>Engaged in 2018-19</t>
  </si>
  <si>
    <t>Table: AT-32:  PAB-MDM Approval vs. PERFORMANCE (Primary Classes I to V) during 2018-19 - Drought</t>
  </si>
  <si>
    <t>Table: AT-32 A:  PAB-MDM Approval vs. PERFORMANCE (Upper Primary, Classes VI to VIII) during 2018-19 - Drought</t>
  </si>
  <si>
    <t>(For the Period 01.04.18 to 31.03.19)</t>
  </si>
  <si>
    <t>During 01.04.18 to 31.03.19</t>
  </si>
  <si>
    <t xml:space="preserve">No. of working days (During 01.04.18 to 31.03.19)                  </t>
  </si>
  <si>
    <t>During 01.04.18 to 31.03.2019</t>
  </si>
  <si>
    <t>(For the Period 01.4.18 to 31.03.19)</t>
  </si>
  <si>
    <t>(As on 31st March, 2019)</t>
  </si>
  <si>
    <t>As on 31st March, 2019</t>
  </si>
  <si>
    <t>Budget Released till 31.03.2019</t>
  </si>
  <si>
    <t>Enrolment (As on 30.09.2018)</t>
  </si>
  <si>
    <t>TotalEnrolment (As on 30.09.2018)</t>
  </si>
  <si>
    <t>Opening Balance as on 01.4.18</t>
  </si>
  <si>
    <t>Opening Balance as on 01.04.18</t>
  </si>
  <si>
    <t xml:space="preserve">Total Unspent Balance as on 31.03.2019   </t>
  </si>
  <si>
    <t xml:space="preserve">Opening Balance as on 01.04.2018                                   </t>
  </si>
  <si>
    <t xml:space="preserve">Total Unspent Balance as on 31.03.2019                                            </t>
  </si>
  <si>
    <t>Opening Balance as on 01.04.2018</t>
  </si>
  <si>
    <t>Unspent Balance as on 31.03.2019</t>
  </si>
  <si>
    <t xml:space="preserve">Unspent Balance as on 31.03.2019  [Col. 4+ Col.5+Col.6 -Col.8]  </t>
  </si>
  <si>
    <t>Unspent balance as on 31.03.2019               [Col: (4+5)-7]</t>
  </si>
  <si>
    <t>Opening balance as on 01.04.18</t>
  </si>
  <si>
    <t>Apr, 2018</t>
  </si>
  <si>
    <t>Dec, 2018</t>
  </si>
  <si>
    <t>Jan, 2019</t>
  </si>
  <si>
    <t>Feb, 2019</t>
  </si>
  <si>
    <t>Mar, 2019</t>
  </si>
  <si>
    <t>April,19</t>
  </si>
  <si>
    <t>May,19</t>
  </si>
  <si>
    <t>June,19</t>
  </si>
  <si>
    <t>July,19</t>
  </si>
  <si>
    <t>August,19</t>
  </si>
  <si>
    <t>September,19</t>
  </si>
  <si>
    <t>October,19</t>
  </si>
  <si>
    <t>November,19</t>
  </si>
  <si>
    <t>December,19</t>
  </si>
  <si>
    <t>January,20</t>
  </si>
  <si>
    <t>February,20</t>
  </si>
  <si>
    <t>March,20</t>
  </si>
  <si>
    <t>January, 20</t>
  </si>
  <si>
    <t>February, 20</t>
  </si>
  <si>
    <t>March, 20</t>
  </si>
  <si>
    <t>k</t>
  </si>
  <si>
    <t>Table: AT-29 : Requirement of Kitchen Devices (new) during 2019-20 in Primary &amp; Upper Primary Schools</t>
  </si>
  <si>
    <t xml:space="preserve">Enrolment range 01-50 </t>
  </si>
  <si>
    <t>No. of schools</t>
  </si>
  <si>
    <t>Central share</t>
  </si>
  <si>
    <t>requirement of funds (Rs in lakh)</t>
  </si>
  <si>
    <t xml:space="preserve">Enrolment range 51-150 </t>
  </si>
  <si>
    <t xml:space="preserve">Enrolment range 151-250 </t>
  </si>
  <si>
    <t xml:space="preserve">Enrolment range 251 &amp; Above </t>
  </si>
  <si>
    <t>Table: AT-29 A : Replacement of Kitchen Devices during 2019-20 in Primary &amp; Upper Primary Schools</t>
  </si>
  <si>
    <t>Table: AT-29A</t>
  </si>
  <si>
    <t>State share</t>
  </si>
  <si>
    <t>Requirement of funds (Rs in lakh)</t>
  </si>
  <si>
    <t>Table: AT-28 B</t>
  </si>
  <si>
    <t>AT - 28 B</t>
  </si>
  <si>
    <t>Replacement of Kitchen Devices during 2019-20 in Primary &amp; Upper Primary Schools</t>
  </si>
  <si>
    <t>Table: AT-6B: PAYMENT OF COST OF FOOD GRAINS TO FCI (Primary and Upper Primary Classes I-VIII) during 2018-19</t>
  </si>
  <si>
    <t>Table AT 21 :Details of engagement and apportionment of honorarium to cook cum helpers (CCH) between schools and centralized kitchen</t>
  </si>
  <si>
    <t>Table: AT 30 :  Requirement of Cook cum Helpers for 2019-20</t>
  </si>
  <si>
    <t>Table: AT-28 B: Repair of kitchen cum stores constructed ten years ago</t>
  </si>
  <si>
    <t>Centre share</t>
  </si>
  <si>
    <t>Repair of kitchen cum stores constructed ten years ago</t>
  </si>
  <si>
    <t>AT- 29 A</t>
  </si>
  <si>
    <t>Requirement of Kitchen Devices (new) during 2019-20 in Primary &amp; Upper Primary Schools</t>
  </si>
  <si>
    <t>Repair of kitchen-cum-stores</t>
  </si>
  <si>
    <t>Releasing of Funds from State to Directorate / Authority / District / Block / School level during 2018-19</t>
  </si>
  <si>
    <t>Table: AT-2A : Releasing of Funds from State to Directorate / Authority / District / Block / School level during 2018-19</t>
  </si>
  <si>
    <t>Table: AT-4A: Enrolment vis-a-vis availed for MDM  (Upper Primary, Classes VI - VIII) during 2018-19</t>
  </si>
  <si>
    <t>Enrolment vis-a-vis availed for MDM  (Upper Primary, Classes VI - VIII) during 2018-19</t>
  </si>
  <si>
    <t>Utilisation of Cooking cost (Upper Primary Classes, VI-VIII) during 2018-19</t>
  </si>
  <si>
    <t>Table: AT-7A: Utilisation of Cooking cost (Upper Primary Classes, VI-VIII) during 2018-19</t>
  </si>
  <si>
    <t>Table: AT-7: Utilisation of Cooking Cost (Primary Classes I-V) during 2018-19</t>
  </si>
  <si>
    <t>Table AT - 8 :Utilisation of funds towards honorarium to Cook-cum-Helpers (Primary classes I-V) during 2018-19</t>
  </si>
  <si>
    <t>Table AT - 8A : Utilisation of funds towards honorarium to Cook-cum-Helpers (Upper Primary classes VI-VIII) during 2018-19</t>
  </si>
  <si>
    <t>Requirement of funds for Transportation Assistance</t>
  </si>
  <si>
    <t>Feb</t>
  </si>
  <si>
    <t>Mar</t>
  </si>
  <si>
    <t>Table: AT-28: Requirement of kitchen-cum-stores in Primary and Upper Primary schools for the year 2019-20</t>
  </si>
  <si>
    <t>No. of Kitchens constructed prior to FY 2008-09</t>
  </si>
  <si>
    <t>No. of Kitchens constructed prior to 2008-09 and require repairs</t>
  </si>
  <si>
    <t>Utilisation of funds towards honorarium to Cook-cum-Helpers (Primary classes I-V) during 2018-19</t>
  </si>
  <si>
    <t>Utilisation of funds towards honorarium to Cook-cum-Helpers (Upper Primary classes VI-VIII) during 2018-19</t>
  </si>
  <si>
    <t>Flexi fund @ 5% for new interventions</t>
  </si>
  <si>
    <t>Mode of data collection (SMS/ IVRS/ Mobile App/ Web Application/ Others)</t>
  </si>
  <si>
    <t>Name of Agency implementing AMS in State/UT</t>
  </si>
  <si>
    <t>Total Funds required (Rs in lakh)</t>
  </si>
  <si>
    <t>Rate  of Transportation Assistance (Per quintal)</t>
  </si>
  <si>
    <t>PDS rate (Rs per Quintal)</t>
  </si>
  <si>
    <t>Temple, Gurudwara, Jail etc. (pls specify)</t>
  </si>
  <si>
    <t>No. of working days on which MDM served *</t>
  </si>
  <si>
    <t>Average No. of children availed MDM [Col. 8/Col. 9] *</t>
  </si>
  <si>
    <t>*This information will be used for computing Performance Grading Index (PGI) also.</t>
  </si>
  <si>
    <t>No. of children provided with spectacles</t>
  </si>
  <si>
    <t>No. of children identified with refractive errors</t>
  </si>
  <si>
    <t>Name of the Krishi Vigyan Kendra (KVK)</t>
  </si>
  <si>
    <t>Table: AT- 10 F</t>
  </si>
  <si>
    <t>Table AT-10 F: Information on Training of Cook-cum-Helpers</t>
  </si>
  <si>
    <t>Total no.  of Cook-cum-Helpers engaged</t>
  </si>
  <si>
    <t xml:space="preserve">Total no. of Cook-cum-Helpers trained during the year </t>
  </si>
  <si>
    <t>No. of Master Trainers</t>
  </si>
  <si>
    <t>Duration of training</t>
  </si>
  <si>
    <t xml:space="preserve">Modules used in the training </t>
  </si>
  <si>
    <t>Name of Training Agency</t>
  </si>
  <si>
    <t>AT - 10 F</t>
  </si>
  <si>
    <t>Information on Training of Cook-cum-Helpers</t>
  </si>
  <si>
    <t>Action Taken by State Govt. on findings of Social Audit Report</t>
  </si>
  <si>
    <t>Ahmedabad</t>
  </si>
  <si>
    <t>E-Transfer</t>
  </si>
  <si>
    <t>Amreli</t>
  </si>
  <si>
    <t>Kheda-Nadiad</t>
  </si>
  <si>
    <t>Anand</t>
  </si>
  <si>
    <t>Banaskantha</t>
  </si>
  <si>
    <t>Bharuch</t>
  </si>
  <si>
    <t>Narmda</t>
  </si>
  <si>
    <t>Bhavnagar</t>
  </si>
  <si>
    <t>Kachchh Bhuj</t>
  </si>
  <si>
    <t>Dangs</t>
  </si>
  <si>
    <t>Gandhinagar</t>
  </si>
  <si>
    <t>Panchmahals</t>
  </si>
  <si>
    <t>Dahod</t>
  </si>
  <si>
    <t>Jamnagar</t>
  </si>
  <si>
    <t>Junagadh</t>
  </si>
  <si>
    <t>Porbandar</t>
  </si>
  <si>
    <t>Mehsana</t>
  </si>
  <si>
    <t>Patan</t>
  </si>
  <si>
    <t>Rajkot</t>
  </si>
  <si>
    <t>Sabarkantha</t>
  </si>
  <si>
    <t>Surat</t>
  </si>
  <si>
    <t>Surendranagar</t>
  </si>
  <si>
    <t>Vadodara</t>
  </si>
  <si>
    <t>Valsad</t>
  </si>
  <si>
    <t>Navsari</t>
  </si>
  <si>
    <t>Tapi</t>
  </si>
  <si>
    <t>Arvalli</t>
  </si>
  <si>
    <t>Botad</t>
  </si>
  <si>
    <t>Chhotaudepur</t>
  </si>
  <si>
    <t>Devbhumi Dwarka</t>
  </si>
  <si>
    <t>Gir Somnath</t>
  </si>
  <si>
    <t>Mahisagar</t>
  </si>
  <si>
    <t>Morbi</t>
  </si>
  <si>
    <t>Kutch-Bhuj</t>
  </si>
  <si>
    <t>Akshaypatra,    
Stri shakti</t>
  </si>
  <si>
    <t>Akshaypatra</t>
  </si>
  <si>
    <t>Paras Agro Society</t>
  </si>
  <si>
    <t>Stri shakti</t>
  </si>
  <si>
    <t>Nayak Foundation</t>
  </si>
  <si>
    <t>Akshayapatra,Stri Shakti</t>
  </si>
  <si>
    <t>Akshayapatra</t>
  </si>
  <si>
    <t>Stri Shakti</t>
  </si>
  <si>
    <t>Dal-rice,Sweet,vegetables,fruits and other items</t>
  </si>
  <si>
    <t>local donners and others</t>
  </si>
  <si>
    <t>gundi, gathiya, uttapam,live dhokla, samosa, sev khamni, idli sambhar, paubhaji, bateta pauva, bhel, jalebi-gathiya</t>
  </si>
  <si>
    <t>Food items (Rice,Wheat)</t>
  </si>
  <si>
    <t xml:space="preserve">Food items </t>
  </si>
  <si>
    <t>sukhadi</t>
  </si>
  <si>
    <t>Nil</t>
  </si>
  <si>
    <t>Commissioner</t>
  </si>
  <si>
    <t>Joint Commissioner</t>
  </si>
  <si>
    <t>Ass.commissioner</t>
  </si>
  <si>
    <t>Deputy Collector</t>
  </si>
  <si>
    <t>Chitnish</t>
  </si>
  <si>
    <t>Account Officer</t>
  </si>
  <si>
    <t>Research Officer</t>
  </si>
  <si>
    <t>Mamalatdar</t>
  </si>
  <si>
    <t>Dy. DPO</t>
  </si>
  <si>
    <t>Research Assistant</t>
  </si>
  <si>
    <t>deputy accountant</t>
  </si>
  <si>
    <t>Deputy Mamalatdar</t>
  </si>
  <si>
    <t>statistical assistant</t>
  </si>
  <si>
    <t>Clerk</t>
  </si>
  <si>
    <t>Peon</t>
  </si>
  <si>
    <t>State Project Co-ordinetor</t>
  </si>
  <si>
    <t>Dist. Project Co-ordinetor</t>
  </si>
  <si>
    <t>Consultant</t>
  </si>
  <si>
    <t>Driver</t>
  </si>
  <si>
    <t>Superwiser</t>
  </si>
  <si>
    <t>Data entry operator</t>
  </si>
  <si>
    <t>Foransic  Science Laboratory, Gandhinagar</t>
  </si>
  <si>
    <t>NIL</t>
  </si>
  <si>
    <t>AHEMADABAD</t>
  </si>
  <si>
    <t>BANASKANTHA</t>
  </si>
  <si>
    <t>BHAVANAGAR</t>
  </si>
  <si>
    <t>DEVBHUMI DVARAKA</t>
  </si>
  <si>
    <t>JAMNAGAR</t>
  </si>
  <si>
    <t>KUTCH</t>
  </si>
  <si>
    <t>MAHESANA</t>
  </si>
  <si>
    <t>MORBI</t>
  </si>
  <si>
    <t>PATAN</t>
  </si>
  <si>
    <t>RAJKOT</t>
  </si>
  <si>
    <t>SURENDRANAGAR</t>
  </si>
  <si>
    <t>TOTAL</t>
  </si>
  <si>
    <t>Yes</t>
  </si>
  <si>
    <t>No</t>
  </si>
  <si>
    <t>Completed</t>
  </si>
  <si>
    <t>As per rule action are taken.</t>
  </si>
  <si>
    <t>Kutch</t>
  </si>
  <si>
    <t xml:space="preserve">Banaskantha </t>
  </si>
  <si>
    <t>Dang</t>
  </si>
  <si>
    <t>Kheda</t>
  </si>
  <si>
    <t>Narmada</t>
  </si>
  <si>
    <t>Panchmahal</t>
  </si>
  <si>
    <t>Dev. Dwarka</t>
  </si>
  <si>
    <t>AHMEDABAD</t>
  </si>
  <si>
    <t>AMRELI</t>
  </si>
  <si>
    <t>ANAND</t>
  </si>
  <si>
    <t>ARVALLI</t>
  </si>
  <si>
    <t>BHARUCH</t>
  </si>
  <si>
    <t>BOTAD</t>
  </si>
  <si>
    <t>CHHOTA UDEPUR</t>
  </si>
  <si>
    <t>DAHOD</t>
  </si>
  <si>
    <t>DANG</t>
  </si>
  <si>
    <t>DEVBHUMI DWARKA</t>
  </si>
  <si>
    <t>GANDHINAGAR</t>
  </si>
  <si>
    <t>GIR SOMNATH</t>
  </si>
  <si>
    <t>JUNAGADH</t>
  </si>
  <si>
    <t>KHEDA</t>
  </si>
  <si>
    <t>MAHISAGAR</t>
  </si>
  <si>
    <t>MEHSANA</t>
  </si>
  <si>
    <t>NARMADA</t>
  </si>
  <si>
    <t>NAVSARI</t>
  </si>
  <si>
    <t>PANCHMAHAL</t>
  </si>
  <si>
    <t>PORBANDAR</t>
  </si>
  <si>
    <t>SABARKANTHA</t>
  </si>
  <si>
    <t>SURAT</t>
  </si>
  <si>
    <t>TAPI</t>
  </si>
  <si>
    <t>VADODARA</t>
  </si>
  <si>
    <t>VALSAD</t>
  </si>
  <si>
    <t>  AHMADABAD</t>
  </si>
  <si>
    <t>  AMRELI</t>
  </si>
  <si>
    <t>  ANAND</t>
  </si>
  <si>
    <t>  ARVALLI</t>
  </si>
  <si>
    <t>  BANAS KANTHA</t>
  </si>
  <si>
    <t>  BHARUCH</t>
  </si>
  <si>
    <t>  BHAVNAGAR</t>
  </si>
  <si>
    <t xml:space="preserve">  BOTAD </t>
  </si>
  <si>
    <t>  CHHOTAUDEPUR</t>
  </si>
  <si>
    <t>  DANG</t>
  </si>
  <si>
    <t>  DEVBHUMI DWARKA</t>
  </si>
  <si>
    <t>  DOHAD</t>
  </si>
  <si>
    <t>  GANDHINAGAR</t>
  </si>
  <si>
    <t xml:space="preserve">  GIR SOMNATH </t>
  </si>
  <si>
    <t>  JAMNAGAR</t>
  </si>
  <si>
    <t>  JUNAGADH</t>
  </si>
  <si>
    <t>  KACHCHH</t>
  </si>
  <si>
    <t>  KHEDA</t>
  </si>
  <si>
    <t>  MAHESANA</t>
  </si>
  <si>
    <t xml:space="preserve">  MAHISAGAR </t>
  </si>
  <si>
    <t>  MORBI</t>
  </si>
  <si>
    <t>  NARMADA</t>
  </si>
  <si>
    <t>  NAVSARI</t>
  </si>
  <si>
    <t>  PANCH MAHALS</t>
  </si>
  <si>
    <t>  PATAN</t>
  </si>
  <si>
    <t>  PORBANDAR</t>
  </si>
  <si>
    <t>  RAJKOT</t>
  </si>
  <si>
    <t>  SABAR KANTHA</t>
  </si>
  <si>
    <t>  SURAT</t>
  </si>
  <si>
    <t>  SURENDRANAGAR</t>
  </si>
  <si>
    <t>  TAPI</t>
  </si>
  <si>
    <t>  VADODARA</t>
  </si>
  <si>
    <t>  VALSAD</t>
  </si>
  <si>
    <t>Note:Cook-cum-helpers are working  from std 1 to 8 which is mentioned in statement AT-8,so AT-8A is indicated as NIL.</t>
  </si>
  <si>
    <t>Chotta udepur</t>
  </si>
  <si>
    <t>Dev bhumi dwarka</t>
  </si>
  <si>
    <t xml:space="preserve">Gir somnath </t>
  </si>
  <si>
    <t xml:space="preserve">Mahisagar </t>
  </si>
  <si>
    <t>Total(A)</t>
  </si>
  <si>
    <t xml:space="preserve">Foodgrains (Wheat/Rice) </t>
  </si>
  <si>
    <t>Sukhadi</t>
  </si>
  <si>
    <t>45 gm</t>
  </si>
  <si>
    <t>once a week</t>
  </si>
  <si>
    <t>55 gm</t>
  </si>
  <si>
    <t>oil</t>
  </si>
  <si>
    <t>10 gm</t>
  </si>
  <si>
    <t>Milk ( 12 District &amp; 26 Blocks)</t>
  </si>
  <si>
    <t>200 ml.</t>
  </si>
  <si>
    <t>5 days a week</t>
  </si>
  <si>
    <t>YES</t>
  </si>
  <si>
    <t>3 hours</t>
  </si>
  <si>
    <t>Satellite communication</t>
  </si>
  <si>
    <t>NO</t>
  </si>
  <si>
    <t>conduct at school/ public hearing</t>
  </si>
  <si>
    <t>Final Report is pending.</t>
  </si>
  <si>
    <t>AHMADABAD</t>
  </si>
  <si>
    <t>BANAS KANTHA</t>
  </si>
  <si>
    <t>BHAVNAGAR</t>
  </si>
  <si>
    <t>CHHOTAUDEPUR</t>
  </si>
  <si>
    <t>DOHAD</t>
  </si>
  <si>
    <t>KACHCHH</t>
  </si>
  <si>
    <t>PANCH MAHALS</t>
  </si>
  <si>
    <t>SABAR KANTHA</t>
  </si>
  <si>
    <t>Pulse 1 (Basket Of Pulses)</t>
  </si>
  <si>
    <t>Pulse 2 (Whole Gram)</t>
  </si>
  <si>
    <t>Food items  (Rice,Wheat)</t>
  </si>
  <si>
    <t xml:space="preserve">NIL </t>
  </si>
  <si>
    <t>BISAG</t>
  </si>
  <si>
    <t>NAME OF DISTRICT</t>
  </si>
  <si>
    <t>20 SQ.MT.</t>
  </si>
  <si>
    <t>24 SQ.MT.</t>
  </si>
  <si>
    <t>28 SQ.MT.</t>
  </si>
  <si>
    <t>32 SQ.MT.</t>
  </si>
  <si>
    <t>Sr. No.</t>
  </si>
  <si>
    <t>Unit Cost</t>
  </si>
  <si>
    <t>Dy. Director Food &amp; Drugs Laboratory, Nadiad</t>
  </si>
  <si>
    <t>Kheda Nadiad</t>
  </si>
  <si>
    <t xml:space="preserve"> Food &amp; Drugs Laboratory, Vadodara</t>
  </si>
  <si>
    <t xml:space="preserve"> Food &amp; Drugs Controlling Authority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</si>
  <si>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</si>
  <si>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</t>
  </si>
  <si>
    <t xml:space="preserve">Tax per MT foodgrain, if any : </t>
  </si>
  <si>
    <t>*</t>
  </si>
  <si>
    <t>States / UTs will indicate their choice.</t>
  </si>
  <si>
    <t>col. 6 x Rs.  3000.00 + VAT/Other taxes</t>
  </si>
  <si>
    <t>col. 7 x Rs. 2000.00 + VAT/Other taxes</t>
  </si>
  <si>
    <t>col.3 x col.4 x State's / UT's share</t>
  </si>
  <si>
    <t>(col.3 x col.4 x Rs. 3.72 for NER States and 3 hilly States), (col.7 x col. 8 x Rs. 4.13 for UTs) and (col. 7 x col. 8 x Rs. 2.61 for other States)</t>
  </si>
  <si>
    <t>(col.3 x col.4 x Rs. 5.56 for NER States and 3 hilly States), (col.7 x col. 8 x Rs. 6.18 for UTs) and (col. 7 x col. 8 x Rs. 3.91 for other States)</t>
  </si>
  <si>
    <t>Government Of Gujarat</t>
  </si>
  <si>
    <t xml:space="preserve">Commissioner </t>
  </si>
  <si>
    <t>Remaining 12 samples are pending to test in the laboratory.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</si>
</sst>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&quot;₹&quot;\ #,##0;&quot;₹&quot;\ \-#,##0"/>
    <numFmt numFmtId="173" formatCode="&quot;₹&quot;\ #,##0;[Red]&quot;₹&quot;\ \-#,##0"/>
    <numFmt numFmtId="174" formatCode="&quot;₹&quot;\ #,##0.00;&quot;₹&quot;\ \-#,##0.00"/>
    <numFmt numFmtId="175" formatCode="&quot;₹&quot;\ #,##0.00;[Red]&quot;₹&quot;\ \-#,##0.00"/>
    <numFmt numFmtId="176" formatCode="_ &quot;₹&quot;\ * #,##0_ ;_ &quot;₹&quot;\ * \-#,##0_ ;_ &quot;₹&quot;\ * &quot;-&quot;_ ;_ @_ "/>
    <numFmt numFmtId="177" formatCode="_ &quot;₹&quot;\ * #,##0.00_ ;_ &quot;₹&quot;\ * \-#,##0.00_ ;_ &quot;₹&quot;\ * &quot;-&quot;??_ ;_ @_ "/>
    <numFmt numFmtId="178" formatCode="[$-4009]dd\ mmmm\ yyyy"/>
    <numFmt numFmtId="179" formatCode="0.000"/>
    <numFmt numFmtId="180" formatCode="0.0000"/>
    <numFmt numFmtId="181" formatCode="0.0"/>
    <numFmt numFmtId="182" formatCode="0.00000000"/>
    <numFmt numFmtId="183" formatCode="0.000000000"/>
    <numFmt numFmtId="184" formatCode="0.0000000"/>
    <numFmt numFmtId="185" formatCode="0.000000"/>
    <numFmt numFmtId="186" formatCode="0.00000"/>
    <numFmt numFmtId="187" formatCode="[$-409]dddd\,\ mmmm\ d\,\ yyyy"/>
    <numFmt numFmtId="188" formatCode="m/d/yy;@"/>
    <numFmt numFmtId="189" formatCode="[$-409]d\-mmm\-yy;@"/>
    <numFmt numFmtId="190" formatCode="mmm\-yyyy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1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u val="single"/>
      <sz val="12"/>
      <name val="Arial"/>
      <family val="2"/>
    </font>
    <font>
      <b/>
      <sz val="14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i/>
      <u val="single"/>
      <sz val="10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b/>
      <i/>
      <sz val="10"/>
      <name val="Arial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2"/>
      <color indexed="8"/>
      <name val="Arial"/>
      <family val="2"/>
    </font>
    <font>
      <b/>
      <i/>
      <sz val="11"/>
      <color indexed="8"/>
      <name val="Calibri"/>
      <family val="2"/>
    </font>
    <font>
      <b/>
      <i/>
      <sz val="11"/>
      <name val="Arial"/>
      <family val="2"/>
    </font>
    <font>
      <i/>
      <sz val="11"/>
      <name val="Arial"/>
      <family val="2"/>
    </font>
    <font>
      <b/>
      <i/>
      <sz val="10"/>
      <color indexed="8"/>
      <name val="Arial"/>
      <family val="2"/>
    </font>
    <font>
      <b/>
      <i/>
      <sz val="11"/>
      <color indexed="8"/>
      <name val="Arial"/>
      <family val="2"/>
    </font>
    <font>
      <b/>
      <u val="single"/>
      <sz val="14"/>
      <color indexed="8"/>
      <name val="Arial"/>
      <family val="2"/>
    </font>
    <font>
      <b/>
      <sz val="10"/>
      <color indexed="8"/>
      <name val="Calibri"/>
      <family val="2"/>
    </font>
    <font>
      <i/>
      <u val="single"/>
      <sz val="11"/>
      <name val="Arial"/>
      <family val="2"/>
    </font>
    <font>
      <b/>
      <sz val="12"/>
      <name val="Trebuchet MS"/>
      <family val="2"/>
    </font>
    <font>
      <b/>
      <sz val="16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i/>
      <sz val="10"/>
      <name val="Trebuchet MS"/>
      <family val="2"/>
    </font>
    <font>
      <b/>
      <sz val="7"/>
      <color indexed="8"/>
      <name val="Calibri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b/>
      <i/>
      <sz val="12"/>
      <name val="Trebuchet MS"/>
      <family val="2"/>
    </font>
    <font>
      <sz val="36"/>
      <name val="Arial"/>
      <family val="2"/>
    </font>
    <font>
      <sz val="28"/>
      <name val="Arial"/>
      <family val="2"/>
    </font>
    <font>
      <b/>
      <sz val="14"/>
      <color indexed="8"/>
      <name val="Arial"/>
      <family val="2"/>
    </font>
    <font>
      <b/>
      <i/>
      <sz val="10"/>
      <color indexed="8"/>
      <name val="Calibri"/>
      <family val="2"/>
    </font>
    <font>
      <i/>
      <sz val="10"/>
      <name val="Trebuchet MS"/>
      <family val="2"/>
    </font>
    <font>
      <b/>
      <sz val="8"/>
      <name val="Arial"/>
      <family val="2"/>
    </font>
    <font>
      <sz val="72"/>
      <name val="Arial"/>
      <family val="2"/>
    </font>
    <font>
      <b/>
      <sz val="72"/>
      <name val="Arial"/>
      <family val="2"/>
    </font>
    <font>
      <b/>
      <sz val="22"/>
      <name val="Arial"/>
      <family val="2"/>
    </font>
    <font>
      <b/>
      <sz val="9"/>
      <name val="Arial"/>
      <family val="2"/>
    </font>
    <font>
      <b/>
      <i/>
      <sz val="72"/>
      <name val="Trebuchet MS"/>
      <family val="2"/>
    </font>
    <font>
      <sz val="12"/>
      <name val="Verdana"/>
      <family val="2"/>
    </font>
    <font>
      <b/>
      <sz val="14"/>
      <name val="Verdana"/>
      <family val="2"/>
    </font>
    <font>
      <b/>
      <sz val="12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72"/>
      <color indexed="8"/>
      <name val="Arial"/>
      <family val="2"/>
    </font>
    <font>
      <sz val="18"/>
      <name val="Arial"/>
      <family val="2"/>
    </font>
    <font>
      <sz val="11"/>
      <name val="Bookman Old Style"/>
      <family val="1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9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Cambria"/>
      <family val="1"/>
    </font>
    <font>
      <b/>
      <i/>
      <sz val="10"/>
      <color indexed="8"/>
      <name val="Cambria"/>
      <family val="1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10"/>
      <name val="Arial"/>
      <family val="2"/>
    </font>
    <font>
      <sz val="10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48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8"/>
      <name val="Bookman Old Style"/>
      <family val="1"/>
    </font>
    <font>
      <sz val="11"/>
      <color indexed="8"/>
      <name val="Bookman Old Style"/>
      <family val="1"/>
    </font>
    <font>
      <b/>
      <sz val="9"/>
      <color indexed="8"/>
      <name val="Bookman Old Style"/>
      <family val="1"/>
    </font>
    <font>
      <sz val="10"/>
      <color indexed="8"/>
      <name val="Bookman Old Style"/>
      <family val="1"/>
    </font>
    <font>
      <sz val="48"/>
      <color indexed="8"/>
      <name val="Arial"/>
      <family val="2"/>
    </font>
    <font>
      <b/>
      <i/>
      <sz val="72"/>
      <color indexed="8"/>
      <name val="Calibri"/>
      <family val="2"/>
    </font>
    <font>
      <b/>
      <sz val="10"/>
      <color indexed="8"/>
      <name val="Cambria"/>
      <family val="1"/>
    </font>
    <font>
      <u val="single"/>
      <sz val="11"/>
      <color indexed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54"/>
      <name val="Calibri"/>
      <family val="0"/>
    </font>
    <font>
      <b/>
      <sz val="44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Calibri"/>
      <family val="2"/>
    </font>
    <font>
      <b/>
      <sz val="9"/>
      <color theme="1"/>
      <name val="Calibri"/>
      <family val="2"/>
    </font>
    <font>
      <b/>
      <sz val="16"/>
      <color theme="1"/>
      <name val="Calibri"/>
      <family val="2"/>
    </font>
    <font>
      <b/>
      <sz val="11"/>
      <color theme="1"/>
      <name val="Cambria"/>
      <family val="1"/>
    </font>
    <font>
      <b/>
      <i/>
      <sz val="10"/>
      <color theme="1"/>
      <name val="Cambria"/>
      <family val="1"/>
    </font>
    <font>
      <b/>
      <i/>
      <sz val="10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sz val="10"/>
      <color rgb="FFFF0000"/>
      <name val="Arial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sz val="48"/>
      <color theme="1"/>
      <name val="Calibri"/>
      <family val="2"/>
    </font>
    <font>
      <sz val="11"/>
      <color theme="1"/>
      <name val="Arial"/>
      <family val="2"/>
    </font>
    <font>
      <sz val="12"/>
      <color theme="1"/>
      <name val="Bookman Old Style"/>
      <family val="1"/>
    </font>
    <font>
      <sz val="11"/>
      <color theme="1"/>
      <name val="Bookman Old Style"/>
      <family val="1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Bookman Old Style"/>
      <family val="1"/>
    </font>
    <font>
      <sz val="10"/>
      <color theme="1"/>
      <name val="Bookman Old Style"/>
      <family val="1"/>
    </font>
    <font>
      <sz val="48"/>
      <color theme="1"/>
      <name val="Arial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b/>
      <sz val="10"/>
      <color theme="1"/>
      <name val="Cambria"/>
      <family val="1"/>
    </font>
    <font>
      <b/>
      <i/>
      <sz val="72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D3D3D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double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/>
      <top/>
      <bottom style="thin"/>
    </border>
    <border>
      <left/>
      <right style="double"/>
      <top style="thin"/>
      <bottom style="thin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0" fillId="2" borderId="0" applyNumberFormat="0" applyBorder="0" applyAlignment="0" applyProtection="0"/>
    <xf numFmtId="0" fontId="100" fillId="3" borderId="0" applyNumberFormat="0" applyBorder="0" applyAlignment="0" applyProtection="0"/>
    <xf numFmtId="0" fontId="100" fillId="4" borderId="0" applyNumberFormat="0" applyBorder="0" applyAlignment="0" applyProtection="0"/>
    <xf numFmtId="0" fontId="100" fillId="5" borderId="0" applyNumberFormat="0" applyBorder="0" applyAlignment="0" applyProtection="0"/>
    <xf numFmtId="0" fontId="100" fillId="6" borderId="0" applyNumberFormat="0" applyBorder="0" applyAlignment="0" applyProtection="0"/>
    <xf numFmtId="0" fontId="100" fillId="7" borderId="0" applyNumberFormat="0" applyBorder="0" applyAlignment="0" applyProtection="0"/>
    <xf numFmtId="0" fontId="100" fillId="8" borderId="0" applyNumberFormat="0" applyBorder="0" applyAlignment="0" applyProtection="0"/>
    <xf numFmtId="0" fontId="100" fillId="9" borderId="0" applyNumberFormat="0" applyBorder="0" applyAlignment="0" applyProtection="0"/>
    <xf numFmtId="0" fontId="100" fillId="10" borderId="0" applyNumberFormat="0" applyBorder="0" applyAlignment="0" applyProtection="0"/>
    <xf numFmtId="0" fontId="100" fillId="11" borderId="0" applyNumberFormat="0" applyBorder="0" applyAlignment="0" applyProtection="0"/>
    <xf numFmtId="0" fontId="100" fillId="12" borderId="0" applyNumberFormat="0" applyBorder="0" applyAlignment="0" applyProtection="0"/>
    <xf numFmtId="0" fontId="100" fillId="13" borderId="0" applyNumberFormat="0" applyBorder="0" applyAlignment="0" applyProtection="0"/>
    <xf numFmtId="0" fontId="101" fillId="14" borderId="0" applyNumberFormat="0" applyBorder="0" applyAlignment="0" applyProtection="0"/>
    <xf numFmtId="0" fontId="101" fillId="15" borderId="0" applyNumberFormat="0" applyBorder="0" applyAlignment="0" applyProtection="0"/>
    <xf numFmtId="0" fontId="101" fillId="16" borderId="0" applyNumberFormat="0" applyBorder="0" applyAlignment="0" applyProtection="0"/>
    <xf numFmtId="0" fontId="101" fillId="17" borderId="0" applyNumberFormat="0" applyBorder="0" applyAlignment="0" applyProtection="0"/>
    <xf numFmtId="0" fontId="101" fillId="18" borderId="0" applyNumberFormat="0" applyBorder="0" applyAlignment="0" applyProtection="0"/>
    <xf numFmtId="0" fontId="101" fillId="19" borderId="0" applyNumberFormat="0" applyBorder="0" applyAlignment="0" applyProtection="0"/>
    <xf numFmtId="0" fontId="101" fillId="20" borderId="0" applyNumberFormat="0" applyBorder="0" applyAlignment="0" applyProtection="0"/>
    <xf numFmtId="0" fontId="101" fillId="21" borderId="0" applyNumberFormat="0" applyBorder="0" applyAlignment="0" applyProtection="0"/>
    <xf numFmtId="0" fontId="101" fillId="22" borderId="0" applyNumberFormat="0" applyBorder="0" applyAlignment="0" applyProtection="0"/>
    <xf numFmtId="0" fontId="101" fillId="23" borderId="0" applyNumberFormat="0" applyBorder="0" applyAlignment="0" applyProtection="0"/>
    <xf numFmtId="0" fontId="101" fillId="24" borderId="0" applyNumberFormat="0" applyBorder="0" applyAlignment="0" applyProtection="0"/>
    <xf numFmtId="0" fontId="101" fillId="25" borderId="0" applyNumberFormat="0" applyBorder="0" applyAlignment="0" applyProtection="0"/>
    <xf numFmtId="0" fontId="102" fillId="26" borderId="0" applyNumberFormat="0" applyBorder="0" applyAlignment="0" applyProtection="0"/>
    <xf numFmtId="0" fontId="103" fillId="27" borderId="1" applyNumberFormat="0" applyAlignment="0" applyProtection="0"/>
    <xf numFmtId="0" fontId="10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5" fillId="0" borderId="0" applyNumberFormat="0" applyFill="0" applyBorder="0" applyAlignment="0" applyProtection="0"/>
    <xf numFmtId="0" fontId="106" fillId="29" borderId="0" applyNumberFormat="0" applyBorder="0" applyAlignment="0" applyProtection="0"/>
    <xf numFmtId="0" fontId="107" fillId="0" borderId="3" applyNumberFormat="0" applyFill="0" applyAlignment="0" applyProtection="0"/>
    <xf numFmtId="0" fontId="108" fillId="0" borderId="4" applyNumberFormat="0" applyFill="0" applyAlignment="0" applyProtection="0"/>
    <xf numFmtId="0" fontId="109" fillId="0" borderId="5" applyNumberFormat="0" applyFill="0" applyAlignment="0" applyProtection="0"/>
    <xf numFmtId="0" fontId="10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30" borderId="1" applyNumberFormat="0" applyAlignment="0" applyProtection="0"/>
    <xf numFmtId="0" fontId="112" fillId="0" borderId="6" applyNumberFormat="0" applyFill="0" applyAlignment="0" applyProtection="0"/>
    <xf numFmtId="0" fontId="113" fillId="31" borderId="0" applyNumberFormat="0" applyBorder="0" applyAlignment="0" applyProtection="0"/>
    <xf numFmtId="0" fontId="100" fillId="0" borderId="0">
      <alignment/>
      <protection/>
    </xf>
    <xf numFmtId="0" fontId="100" fillId="0" borderId="0">
      <alignment/>
      <protection/>
    </xf>
    <xf numFmtId="0" fontId="100" fillId="0" borderId="0">
      <alignment/>
      <protection/>
    </xf>
    <xf numFmtId="0" fontId="0" fillId="0" borderId="0">
      <alignment/>
      <protection/>
    </xf>
    <xf numFmtId="0" fontId="100" fillId="0" borderId="0">
      <alignment/>
      <protection/>
    </xf>
    <xf numFmtId="0" fontId="10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114" fillId="27" borderId="8" applyNumberFormat="0" applyAlignment="0" applyProtection="0"/>
    <xf numFmtId="9" fontId="0" fillId="0" borderId="0" applyFon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9" applyNumberFormat="0" applyFill="0" applyAlignment="0" applyProtection="0"/>
    <xf numFmtId="0" fontId="117" fillId="0" borderId="0" applyNumberFormat="0" applyFill="0" applyBorder="0" applyAlignment="0" applyProtection="0"/>
  </cellStyleXfs>
  <cellXfs count="120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0" fillId="0" borderId="11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 quotePrefix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2" fillId="0" borderId="15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1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vertical="top"/>
    </xf>
    <xf numFmtId="0" fontId="2" fillId="0" borderId="0" xfId="0" applyFont="1" applyAlignment="1">
      <alignment/>
    </xf>
    <xf numFmtId="0" fontId="0" fillId="0" borderId="0" xfId="0" applyFont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Font="1" applyBorder="1" applyAlignment="1">
      <alignment horizontal="left" wrapText="1"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12" fillId="0" borderId="0" xfId="0" applyFont="1" applyAlignment="1">
      <alignment/>
    </xf>
    <xf numFmtId="0" fontId="14" fillId="0" borderId="11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/>
    </xf>
    <xf numFmtId="0" fontId="14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1" xfId="0" applyFont="1" applyBorder="1" applyAlignment="1">
      <alignment vertical="top" wrapText="1"/>
    </xf>
    <xf numFmtId="0" fontId="14" fillId="0" borderId="11" xfId="0" applyFont="1" applyFill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4" fillId="0" borderId="0" xfId="0" applyFont="1" applyFill="1" applyBorder="1" applyAlignment="1">
      <alignment vertical="top" wrapText="1"/>
    </xf>
    <xf numFmtId="0" fontId="12" fillId="0" borderId="0" xfId="0" applyFont="1" applyBorder="1" applyAlignment="1">
      <alignment horizontal="center" vertical="top" wrapText="1"/>
    </xf>
    <xf numFmtId="0" fontId="15" fillId="0" borderId="0" xfId="0" applyFont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0" xfId="0" applyFont="1" applyAlignment="1">
      <alignment/>
    </xf>
    <xf numFmtId="0" fontId="16" fillId="0" borderId="11" xfId="0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16" fillId="0" borderId="0" xfId="0" applyFont="1" applyAlignment="1">
      <alignment/>
    </xf>
    <xf numFmtId="0" fontId="16" fillId="0" borderId="11" xfId="0" applyFont="1" applyBorder="1" applyAlignment="1" quotePrefix="1">
      <alignment horizontal="center" vertical="top" wrapText="1"/>
    </xf>
    <xf numFmtId="0" fontId="0" fillId="0" borderId="0" xfId="0" applyFont="1" applyBorder="1" applyAlignment="1" quotePrefix="1">
      <alignment horizontal="center"/>
    </xf>
    <xf numFmtId="0" fontId="18" fillId="0" borderId="0" xfId="56" applyFont="1">
      <alignment/>
      <protection/>
    </xf>
    <xf numFmtId="0" fontId="19" fillId="0" borderId="11" xfId="56" applyFont="1" applyBorder="1" applyAlignment="1">
      <alignment horizontal="center" vertical="top" wrapText="1"/>
      <protection/>
    </xf>
    <xf numFmtId="0" fontId="100" fillId="0" borderId="0" xfId="56">
      <alignment/>
      <protection/>
    </xf>
    <xf numFmtId="0" fontId="100" fillId="0" borderId="0" xfId="56" applyAlignment="1">
      <alignment horizontal="left"/>
      <protection/>
    </xf>
    <xf numFmtId="0" fontId="20" fillId="0" borderId="0" xfId="56" applyFont="1" applyAlignment="1">
      <alignment horizontal="left"/>
      <protection/>
    </xf>
    <xf numFmtId="0" fontId="100" fillId="0" borderId="16" xfId="56" applyBorder="1" applyAlignment="1">
      <alignment horizontal="center"/>
      <protection/>
    </xf>
    <xf numFmtId="0" fontId="17" fillId="0" borderId="0" xfId="56" applyFont="1">
      <alignment/>
      <protection/>
    </xf>
    <xf numFmtId="0" fontId="17" fillId="0" borderId="0" xfId="56" applyFont="1" applyAlignment="1">
      <alignment horizontal="center"/>
      <protection/>
    </xf>
    <xf numFmtId="0" fontId="100" fillId="0" borderId="11" xfId="56" applyBorder="1">
      <alignment/>
      <protection/>
    </xf>
    <xf numFmtId="0" fontId="18" fillId="0" borderId="11" xfId="56" applyFont="1" applyBorder="1" applyAlignment="1">
      <alignment vertical="top" wrapText="1"/>
      <protection/>
    </xf>
    <xf numFmtId="0" fontId="100" fillId="0" borderId="0" xfId="56" applyBorder="1">
      <alignment/>
      <protection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21" fillId="0" borderId="11" xfId="56" applyFont="1" applyBorder="1" applyAlignment="1">
      <alignment horizontal="center" vertical="top" wrapText="1"/>
      <protection/>
    </xf>
    <xf numFmtId="0" fontId="17" fillId="0" borderId="0" xfId="56" applyFont="1" applyBorder="1" applyAlignment="1">
      <alignment horizontal="left"/>
      <protection/>
    </xf>
    <xf numFmtId="0" fontId="0" fillId="0" borderId="0" xfId="62">
      <alignment/>
      <protection/>
    </xf>
    <xf numFmtId="0" fontId="11" fillId="0" borderId="0" xfId="62" applyFont="1" applyAlignment="1">
      <alignment horizontal="center"/>
      <protection/>
    </xf>
    <xf numFmtId="0" fontId="5" fillId="0" borderId="0" xfId="62" applyFont="1" applyAlignment="1">
      <alignment horizontal="center"/>
      <protection/>
    </xf>
    <xf numFmtId="0" fontId="4" fillId="0" borderId="0" xfId="62" applyFont="1">
      <alignment/>
      <protection/>
    </xf>
    <xf numFmtId="0" fontId="2" fillId="0" borderId="11" xfId="62" applyFont="1" applyBorder="1" applyAlignment="1">
      <alignment horizontal="center"/>
      <protection/>
    </xf>
    <xf numFmtId="0" fontId="2" fillId="0" borderId="11" xfId="62" applyFont="1" applyBorder="1" applyAlignment="1">
      <alignment horizontal="center" vertical="top" wrapText="1"/>
      <protection/>
    </xf>
    <xf numFmtId="0" fontId="2" fillId="0" borderId="13" xfId="62" applyFont="1" applyBorder="1" applyAlignment="1">
      <alignment horizontal="center" vertical="top" wrapText="1"/>
      <protection/>
    </xf>
    <xf numFmtId="0" fontId="0" fillId="0" borderId="0" xfId="62" applyFill="1" applyBorder="1" applyAlignment="1">
      <alignment horizontal="left"/>
      <protection/>
    </xf>
    <xf numFmtId="0" fontId="2" fillId="0" borderId="0" xfId="62" applyFont="1" applyBorder="1" applyAlignment="1">
      <alignment horizontal="center"/>
      <protection/>
    </xf>
    <xf numFmtId="0" fontId="0" fillId="0" borderId="0" xfId="62" applyBorder="1">
      <alignment/>
      <protection/>
    </xf>
    <xf numFmtId="0" fontId="6" fillId="0" borderId="0" xfId="62" applyFont="1">
      <alignment/>
      <protection/>
    </xf>
    <xf numFmtId="0" fontId="2" fillId="0" borderId="0" xfId="62" applyFont="1">
      <alignment/>
      <protection/>
    </xf>
    <xf numFmtId="0" fontId="3" fillId="0" borderId="0" xfId="62" applyFont="1" applyAlignment="1">
      <alignment/>
      <protection/>
    </xf>
    <xf numFmtId="0" fontId="16" fillId="0" borderId="16" xfId="0" applyFont="1" applyBorder="1" applyAlignment="1">
      <alignment/>
    </xf>
    <xf numFmtId="0" fontId="2" fillId="0" borderId="15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0" fillId="0" borderId="17" xfId="0" applyFont="1" applyBorder="1" applyAlignment="1">
      <alignment/>
    </xf>
    <xf numFmtId="0" fontId="2" fillId="0" borderId="18" xfId="0" applyFont="1" applyFill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18" fillId="0" borderId="11" xfId="56" applyFont="1" applyBorder="1">
      <alignment/>
      <protection/>
    </xf>
    <xf numFmtId="0" fontId="18" fillId="0" borderId="0" xfId="56" applyFont="1" applyBorder="1">
      <alignment/>
      <protection/>
    </xf>
    <xf numFmtId="0" fontId="2" fillId="0" borderId="19" xfId="0" applyFont="1" applyFill="1" applyBorder="1" applyAlignment="1">
      <alignment horizontal="center" vertical="top" wrapText="1"/>
    </xf>
    <xf numFmtId="0" fontId="16" fillId="0" borderId="0" xfId="0" applyFont="1" applyBorder="1" applyAlignment="1">
      <alignment/>
    </xf>
    <xf numFmtId="0" fontId="5" fillId="0" borderId="0" xfId="0" applyFont="1" applyAlignment="1">
      <alignment/>
    </xf>
    <xf numFmtId="0" fontId="9" fillId="0" borderId="0" xfId="0" applyFont="1" applyBorder="1" applyAlignment="1">
      <alignment/>
    </xf>
    <xf numFmtId="0" fontId="23" fillId="0" borderId="0" xfId="56" applyFont="1">
      <alignment/>
      <protection/>
    </xf>
    <xf numFmtId="0" fontId="100" fillId="0" borderId="11" xfId="56" applyBorder="1" applyAlignment="1">
      <alignment horizontal="center"/>
      <protection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 wrapText="1"/>
    </xf>
    <xf numFmtId="0" fontId="2" fillId="0" borderId="0" xfId="62" applyFont="1" applyBorder="1">
      <alignment/>
      <protection/>
    </xf>
    <xf numFmtId="0" fontId="17" fillId="0" borderId="0" xfId="56" applyFont="1" applyBorder="1" applyAlignment="1">
      <alignment horizontal="center"/>
      <protection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16" fillId="0" borderId="16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6" fillId="0" borderId="0" xfId="62" applyFont="1" applyAlignment="1">
      <alignment horizontal="center"/>
      <protection/>
    </xf>
    <xf numFmtId="0" fontId="10" fillId="0" borderId="0" xfId="62" applyFont="1" applyAlignment="1">
      <alignment/>
      <protection/>
    </xf>
    <xf numFmtId="0" fontId="16" fillId="0" borderId="0" xfId="0" applyFont="1" applyBorder="1" applyAlignment="1">
      <alignment horizontal="center"/>
    </xf>
    <xf numFmtId="0" fontId="6" fillId="0" borderId="16" xfId="0" applyFont="1" applyBorder="1" applyAlignment="1">
      <alignment/>
    </xf>
    <xf numFmtId="0" fontId="2" fillId="0" borderId="19" xfId="62" applyFont="1" applyFill="1" applyBorder="1" applyAlignment="1">
      <alignment horizontal="center" vertical="top" wrapText="1"/>
      <protection/>
    </xf>
    <xf numFmtId="0" fontId="0" fillId="0" borderId="0" xfId="62" applyAlignment="1">
      <alignment horizontal="left"/>
      <protection/>
    </xf>
    <xf numFmtId="0" fontId="6" fillId="0" borderId="0" xfId="62" applyFont="1" applyAlignment="1">
      <alignment vertical="top" wrapText="1"/>
      <protection/>
    </xf>
    <xf numFmtId="0" fontId="13" fillId="0" borderId="0" xfId="0" applyFont="1" applyAlignment="1">
      <alignment horizontal="left"/>
    </xf>
    <xf numFmtId="0" fontId="2" fillId="0" borderId="17" xfId="0" applyFont="1" applyBorder="1" applyAlignment="1">
      <alignment horizontal="center" vertical="top" wrapText="1"/>
    </xf>
    <xf numFmtId="0" fontId="0" fillId="0" borderId="0" xfId="56" applyFont="1">
      <alignment/>
      <protection/>
    </xf>
    <xf numFmtId="0" fontId="5" fillId="0" borderId="0" xfId="56" applyFont="1" applyAlignment="1">
      <alignment horizontal="center"/>
      <protection/>
    </xf>
    <xf numFmtId="0" fontId="2" fillId="0" borderId="11" xfId="56" applyFont="1" applyBorder="1" applyAlignment="1">
      <alignment horizontal="center" vertical="top" wrapText="1"/>
      <protection/>
    </xf>
    <xf numFmtId="0" fontId="0" fillId="0" borderId="11" xfId="56" applyFont="1" applyBorder="1">
      <alignment/>
      <protection/>
    </xf>
    <xf numFmtId="0" fontId="8" fillId="0" borderId="0" xfId="56" applyFont="1">
      <alignment/>
      <protection/>
    </xf>
    <xf numFmtId="0" fontId="0" fillId="0" borderId="11" xfId="56" applyFont="1" applyBorder="1" applyAlignment="1">
      <alignment horizontal="center"/>
      <protection/>
    </xf>
    <xf numFmtId="0" fontId="16" fillId="0" borderId="11" xfId="56" applyFont="1" applyBorder="1" applyAlignment="1">
      <alignment horizontal="center"/>
      <protection/>
    </xf>
    <xf numFmtId="0" fontId="16" fillId="0" borderId="11" xfId="0" applyFont="1" applyBorder="1" applyAlignment="1">
      <alignment horizontal="center"/>
    </xf>
    <xf numFmtId="0" fontId="24" fillId="0" borderId="11" xfId="0" applyFont="1" applyBorder="1" applyAlignment="1">
      <alignment horizontal="center" vertical="top" wrapText="1"/>
    </xf>
    <xf numFmtId="0" fontId="25" fillId="0" borderId="0" xfId="0" applyFont="1" applyAlignment="1">
      <alignment vertical="top" wrapText="1"/>
    </xf>
    <xf numFmtId="0" fontId="0" fillId="0" borderId="11" xfId="0" applyFont="1" applyBorder="1" applyAlignment="1">
      <alignment wrapText="1"/>
    </xf>
    <xf numFmtId="0" fontId="26" fillId="0" borderId="12" xfId="56" applyFont="1" applyBorder="1" applyAlignment="1">
      <alignment horizontal="center" vertical="top" wrapText="1"/>
      <protection/>
    </xf>
    <xf numFmtId="0" fontId="23" fillId="0" borderId="0" xfId="56" applyFont="1" applyAlignment="1">
      <alignment horizontal="center"/>
      <protection/>
    </xf>
    <xf numFmtId="0" fontId="27" fillId="0" borderId="19" xfId="56" applyFont="1" applyBorder="1" applyAlignment="1">
      <alignment horizontal="center" wrapText="1"/>
      <protection/>
    </xf>
    <xf numFmtId="0" fontId="27" fillId="0" borderId="10" xfId="56" applyFont="1" applyBorder="1" applyAlignment="1">
      <alignment horizontal="center"/>
      <protection/>
    </xf>
    <xf numFmtId="0" fontId="2" fillId="0" borderId="20" xfId="62" applyFont="1" applyFill="1" applyBorder="1" applyAlignment="1">
      <alignment horizontal="center" vertical="top" wrapText="1"/>
      <protection/>
    </xf>
    <xf numFmtId="0" fontId="0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0" fillId="0" borderId="0" xfId="0" applyAlignment="1">
      <alignment horizontal="center"/>
    </xf>
    <xf numFmtId="0" fontId="6" fillId="0" borderId="0" xfId="0" applyFont="1" applyBorder="1" applyAlignment="1">
      <alignment/>
    </xf>
    <xf numFmtId="0" fontId="21" fillId="0" borderId="14" xfId="56" applyFont="1" applyBorder="1" applyAlignment="1">
      <alignment horizontal="center" vertical="top" wrapText="1"/>
      <protection/>
    </xf>
    <xf numFmtId="0" fontId="14" fillId="0" borderId="0" xfId="0" applyFont="1" applyAlignment="1">
      <alignment horizontal="center"/>
    </xf>
    <xf numFmtId="0" fontId="29" fillId="0" borderId="0" xfId="56" applyFont="1" applyAlignment="1">
      <alignment horizontal="center"/>
      <protection/>
    </xf>
    <xf numFmtId="0" fontId="0" fillId="0" borderId="0" xfId="62" applyFont="1">
      <alignment/>
      <protection/>
    </xf>
    <xf numFmtId="0" fontId="2" fillId="0" borderId="11" xfId="56" applyFont="1" applyBorder="1" applyAlignment="1">
      <alignment horizontal="center"/>
      <protection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top"/>
    </xf>
    <xf numFmtId="0" fontId="16" fillId="0" borderId="11" xfId="62" applyFont="1" applyBorder="1" applyAlignment="1">
      <alignment horizontal="center" wrapText="1"/>
      <protection/>
    </xf>
    <xf numFmtId="0" fontId="16" fillId="0" borderId="0" xfId="0" applyFont="1" applyAlignment="1">
      <alignment horizontal="center" vertical="top" wrapText="1"/>
    </xf>
    <xf numFmtId="0" fontId="2" fillId="0" borderId="11" xfId="62" applyFont="1" applyBorder="1" applyAlignment="1">
      <alignment horizontal="left" vertical="center" wrapText="1"/>
      <protection/>
    </xf>
    <xf numFmtId="0" fontId="2" fillId="0" borderId="11" xfId="62" applyFont="1" applyBorder="1" applyAlignment="1">
      <alignment horizontal="left" vertical="center"/>
      <protection/>
    </xf>
    <xf numFmtId="0" fontId="7" fillId="0" borderId="11" xfId="62" applyFont="1" applyBorder="1" applyAlignment="1">
      <alignment horizontal="left" vertical="center" wrapText="1"/>
      <protection/>
    </xf>
    <xf numFmtId="0" fontId="0" fillId="0" borderId="0" xfId="63">
      <alignment/>
      <protection/>
    </xf>
    <xf numFmtId="0" fontId="6" fillId="0" borderId="0" xfId="63" applyFont="1" applyAlignment="1">
      <alignment/>
      <protection/>
    </xf>
    <xf numFmtId="0" fontId="11" fillId="0" borderId="0" xfId="63" applyFont="1" applyAlignment="1">
      <alignment/>
      <protection/>
    </xf>
    <xf numFmtId="0" fontId="4" fillId="0" borderId="0" xfId="63" applyFont="1">
      <alignment/>
      <protection/>
    </xf>
    <xf numFmtId="0" fontId="16" fillId="0" borderId="11" xfId="63" applyFont="1" applyBorder="1" applyAlignment="1">
      <alignment horizontal="center" vertical="top" wrapText="1"/>
      <protection/>
    </xf>
    <xf numFmtId="0" fontId="16" fillId="0" borderId="0" xfId="63" applyFont="1">
      <alignment/>
      <protection/>
    </xf>
    <xf numFmtId="0" fontId="16" fillId="0" borderId="11" xfId="63" applyFont="1" applyBorder="1">
      <alignment/>
      <protection/>
    </xf>
    <xf numFmtId="0" fontId="16" fillId="0" borderId="0" xfId="63" applyFont="1" applyBorder="1">
      <alignment/>
      <protection/>
    </xf>
    <xf numFmtId="0" fontId="16" fillId="0" borderId="14" xfId="63" applyFont="1" applyBorder="1" applyAlignment="1">
      <alignment horizontal="center" vertical="top" wrapText="1"/>
      <protection/>
    </xf>
    <xf numFmtId="0" fontId="16" fillId="0" borderId="18" xfId="63" applyFont="1" applyBorder="1" applyAlignment="1">
      <alignment horizontal="center" vertical="top" wrapText="1"/>
      <protection/>
    </xf>
    <xf numFmtId="0" fontId="16" fillId="0" borderId="15" xfId="63" applyFont="1" applyBorder="1" applyAlignment="1">
      <alignment horizontal="center" vertical="top" wrapText="1"/>
      <protection/>
    </xf>
    <xf numFmtId="0" fontId="2" fillId="0" borderId="0" xfId="63" applyFont="1">
      <alignment/>
      <protection/>
    </xf>
    <xf numFmtId="0" fontId="2" fillId="0" borderId="11" xfId="63" applyFont="1" applyBorder="1" applyAlignment="1">
      <alignment horizontal="center"/>
      <protection/>
    </xf>
    <xf numFmtId="0" fontId="2" fillId="0" borderId="11" xfId="63" applyFont="1" applyBorder="1" applyAlignment="1">
      <alignment horizontal="left"/>
      <protection/>
    </xf>
    <xf numFmtId="0" fontId="2" fillId="0" borderId="11" xfId="63" applyFont="1" applyBorder="1" applyAlignment="1">
      <alignment horizontal="left" wrapText="1"/>
      <protection/>
    </xf>
    <xf numFmtId="0" fontId="0" fillId="0" borderId="0" xfId="63" applyFill="1" applyBorder="1" applyAlignment="1">
      <alignment horizontal="left"/>
      <protection/>
    </xf>
    <xf numFmtId="0" fontId="0" fillId="0" borderId="0" xfId="63" applyAlignment="1">
      <alignment horizontal="left"/>
      <protection/>
    </xf>
    <xf numFmtId="0" fontId="6" fillId="0" borderId="0" xfId="63" applyFont="1">
      <alignment/>
      <protection/>
    </xf>
    <xf numFmtId="0" fontId="0" fillId="0" borderId="0" xfId="64">
      <alignment/>
      <protection/>
    </xf>
    <xf numFmtId="0" fontId="3" fillId="0" borderId="0" xfId="64" applyFont="1" applyAlignment="1">
      <alignment horizontal="right"/>
      <protection/>
    </xf>
    <xf numFmtId="0" fontId="4" fillId="0" borderId="0" xfId="64" applyFont="1" applyAlignment="1">
      <alignment horizontal="right"/>
      <protection/>
    </xf>
    <xf numFmtId="0" fontId="14" fillId="0" borderId="11" xfId="64" applyFont="1" applyBorder="1" applyAlignment="1">
      <alignment horizontal="center" vertical="top" wrapText="1"/>
      <protection/>
    </xf>
    <xf numFmtId="0" fontId="14" fillId="0" borderId="11" xfId="64" applyFont="1" applyBorder="1" applyAlignment="1">
      <alignment horizontal="center" vertical="center" wrapText="1"/>
      <protection/>
    </xf>
    <xf numFmtId="0" fontId="2" fillId="0" borderId="11" xfId="64" applyFont="1" applyBorder="1" applyAlignment="1">
      <alignment horizontal="center" vertical="center"/>
      <protection/>
    </xf>
    <xf numFmtId="0" fontId="12" fillId="0" borderId="11" xfId="64" applyFont="1" applyBorder="1" applyAlignment="1">
      <alignment horizontal="left" vertical="top" wrapText="1"/>
      <protection/>
    </xf>
    <xf numFmtId="0" fontId="12" fillId="0" borderId="0" xfId="64" applyFont="1" applyAlignment="1">
      <alignment horizontal="left"/>
      <protection/>
    </xf>
    <xf numFmtId="0" fontId="118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3" fillId="0" borderId="0" xfId="0" applyFont="1" applyAlignment="1">
      <alignment/>
    </xf>
    <xf numFmtId="0" fontId="34" fillId="0" borderId="0" xfId="0" applyFont="1" applyBorder="1" applyAlignment="1">
      <alignment/>
    </xf>
    <xf numFmtId="0" fontId="34" fillId="0" borderId="10" xfId="0" applyFont="1" applyBorder="1" applyAlignment="1">
      <alignment vertical="top" wrapText="1"/>
    </xf>
    <xf numFmtId="0" fontId="34" fillId="33" borderId="10" xfId="0" applyFont="1" applyFill="1" applyBorder="1" applyAlignment="1">
      <alignment vertical="center" wrapText="1"/>
    </xf>
    <xf numFmtId="0" fontId="35" fillId="0" borderId="11" xfId="0" applyFont="1" applyBorder="1" applyAlignment="1" quotePrefix="1">
      <alignment horizontal="center" vertical="top" wrapText="1"/>
    </xf>
    <xf numFmtId="0" fontId="0" fillId="33" borderId="11" xfId="0" applyFill="1" applyBorder="1" applyAlignment="1">
      <alignment/>
    </xf>
    <xf numFmtId="0" fontId="119" fillId="0" borderId="0" xfId="0" applyFont="1" applyAlignment="1">
      <alignment/>
    </xf>
    <xf numFmtId="0" fontId="2" fillId="0" borderId="0" xfId="56" applyFont="1">
      <alignment/>
      <protection/>
    </xf>
    <xf numFmtId="0" fontId="2" fillId="0" borderId="0" xfId="56" applyFont="1" applyAlignment="1">
      <alignment horizontal="center" vertical="top" wrapText="1"/>
      <protection/>
    </xf>
    <xf numFmtId="0" fontId="2" fillId="0" borderId="0" xfId="56" applyFont="1" applyAlignment="1">
      <alignment horizontal="center"/>
      <protection/>
    </xf>
    <xf numFmtId="0" fontId="16" fillId="0" borderId="0" xfId="56" applyFont="1" applyAlignment="1">
      <alignment horizontal="left"/>
      <protection/>
    </xf>
    <xf numFmtId="0" fontId="6" fillId="0" borderId="0" xfId="56" applyFont="1">
      <alignment/>
      <protection/>
    </xf>
    <xf numFmtId="0" fontId="2" fillId="0" borderId="0" xfId="56" applyFont="1" applyAlignment="1">
      <alignment/>
      <protection/>
    </xf>
    <xf numFmtId="0" fontId="2" fillId="0" borderId="16" xfId="56" applyFont="1" applyBorder="1" applyAlignment="1">
      <alignment/>
      <protection/>
    </xf>
    <xf numFmtId="0" fontId="2" fillId="0" borderId="0" xfId="56" applyFont="1" applyBorder="1" applyAlignment="1">
      <alignment/>
      <protection/>
    </xf>
    <xf numFmtId="0" fontId="2" fillId="0" borderId="0" xfId="56" applyFont="1" applyBorder="1">
      <alignment/>
      <protection/>
    </xf>
    <xf numFmtId="0" fontId="2" fillId="0" borderId="0" xfId="56" applyFont="1" applyBorder="1" applyAlignment="1">
      <alignment horizontal="center" vertical="top" wrapText="1"/>
      <protection/>
    </xf>
    <xf numFmtId="0" fontId="14" fillId="0" borderId="0" xfId="56" applyFont="1" applyBorder="1" applyAlignment="1">
      <alignment horizontal="left"/>
      <protection/>
    </xf>
    <xf numFmtId="0" fontId="35" fillId="0" borderId="11" xfId="0" applyFont="1" applyBorder="1" applyAlignment="1">
      <alignment horizontal="center" vertical="top" wrapText="1"/>
    </xf>
    <xf numFmtId="0" fontId="2" fillId="0" borderId="11" xfId="56" applyFont="1" applyBorder="1" applyAlignment="1">
      <alignment/>
      <protection/>
    </xf>
    <xf numFmtId="0" fontId="12" fillId="0" borderId="0" xfId="56" applyFont="1" applyBorder="1" applyAlignment="1">
      <alignment/>
      <protection/>
    </xf>
    <xf numFmtId="0" fontId="2" fillId="0" borderId="0" xfId="56" applyFont="1" applyAlignment="1">
      <alignment vertical="top" wrapText="1"/>
      <protection/>
    </xf>
    <xf numFmtId="0" fontId="16" fillId="0" borderId="0" xfId="56" applyFont="1">
      <alignment/>
      <protection/>
    </xf>
    <xf numFmtId="0" fontId="14" fillId="0" borderId="0" xfId="56" applyFont="1" applyBorder="1" applyAlignment="1">
      <alignment wrapText="1"/>
      <protection/>
    </xf>
    <xf numFmtId="0" fontId="2" fillId="33" borderId="11" xfId="56" applyFont="1" applyFill="1" applyBorder="1" applyAlignment="1" quotePrefix="1">
      <alignment horizontal="center" vertical="center" wrapText="1"/>
      <protection/>
    </xf>
    <xf numFmtId="0" fontId="16" fillId="33" borderId="12" xfId="56" applyFont="1" applyFill="1" applyBorder="1" applyAlignment="1" quotePrefix="1">
      <alignment horizontal="center" vertical="center" wrapText="1"/>
      <protection/>
    </xf>
    <xf numFmtId="0" fontId="2" fillId="0" borderId="0" xfId="56" applyFont="1" applyBorder="1" applyAlignment="1">
      <alignment horizontal="left" vertical="center"/>
      <protection/>
    </xf>
    <xf numFmtId="0" fontId="2" fillId="0" borderId="11" xfId="56" applyFont="1" applyBorder="1" applyAlignment="1">
      <alignment horizontal="center" vertical="center"/>
      <protection/>
    </xf>
    <xf numFmtId="0" fontId="2" fillId="0" borderId="0" xfId="56" applyFont="1" applyAlignment="1">
      <alignment horizontal="left" vertical="center"/>
      <protection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5" fillId="0" borderId="0" xfId="0" applyFont="1" applyBorder="1" applyAlignment="1">
      <alignment/>
    </xf>
    <xf numFmtId="0" fontId="34" fillId="0" borderId="11" xfId="0" applyFont="1" applyBorder="1" applyAlignment="1">
      <alignment horizontal="center" vertical="top" wrapText="1"/>
    </xf>
    <xf numFmtId="0" fontId="116" fillId="0" borderId="11" xfId="0" applyFont="1" applyBorder="1" applyAlignment="1">
      <alignment horizontal="center" vertical="top" wrapText="1"/>
    </xf>
    <xf numFmtId="0" fontId="120" fillId="0" borderId="0" xfId="0" applyFont="1" applyBorder="1" applyAlignment="1">
      <alignment vertical="top"/>
    </xf>
    <xf numFmtId="0" fontId="121" fillId="0" borderId="11" xfId="0" applyFont="1" applyBorder="1" applyAlignment="1">
      <alignment vertical="top" wrapText="1"/>
    </xf>
    <xf numFmtId="0" fontId="118" fillId="0" borderId="11" xfId="0" applyFont="1" applyBorder="1" applyAlignment="1">
      <alignment horizontal="center"/>
    </xf>
    <xf numFmtId="0" fontId="122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23" fillId="0" borderId="0" xfId="0" applyFont="1" applyAlignment="1">
      <alignment horizontal="center"/>
    </xf>
    <xf numFmtId="0" fontId="124" fillId="0" borderId="0" xfId="0" applyFont="1" applyBorder="1" applyAlignment="1">
      <alignment horizontal="center" vertical="center"/>
    </xf>
    <xf numFmtId="0" fontId="125" fillId="0" borderId="11" xfId="0" applyFont="1" applyBorder="1" applyAlignment="1">
      <alignment vertical="top" wrapText="1"/>
    </xf>
    <xf numFmtId="0" fontId="125" fillId="0" borderId="11" xfId="0" applyFont="1" applyBorder="1" applyAlignment="1">
      <alignment horizontal="center" vertical="top" wrapText="1"/>
    </xf>
    <xf numFmtId="0" fontId="116" fillId="0" borderId="0" xfId="0" applyFont="1" applyAlignment="1">
      <alignment/>
    </xf>
    <xf numFmtId="0" fontId="126" fillId="0" borderId="11" xfId="0" applyFont="1" applyBorder="1" applyAlignment="1">
      <alignment vertical="center" wrapText="1"/>
    </xf>
    <xf numFmtId="0" fontId="126" fillId="0" borderId="11" xfId="0" applyFont="1" applyBorder="1" applyAlignment="1">
      <alignment horizontal="left" vertical="center" wrapText="1" indent="2"/>
    </xf>
    <xf numFmtId="0" fontId="126" fillId="0" borderId="0" xfId="0" applyFont="1" applyBorder="1" applyAlignment="1">
      <alignment horizontal="left" vertical="center" wrapText="1" indent="2"/>
    </xf>
    <xf numFmtId="0" fontId="126" fillId="0" borderId="0" xfId="0" applyFont="1" applyBorder="1" applyAlignment="1">
      <alignment vertical="center" wrapText="1"/>
    </xf>
    <xf numFmtId="0" fontId="116" fillId="0" borderId="11" xfId="0" applyFont="1" applyBorder="1" applyAlignment="1">
      <alignment vertical="top" wrapText="1"/>
    </xf>
    <xf numFmtId="0" fontId="116" fillId="0" borderId="14" xfId="0" applyFont="1" applyBorder="1" applyAlignment="1">
      <alignment horizontal="center" vertical="top" wrapText="1"/>
    </xf>
    <xf numFmtId="0" fontId="126" fillId="0" borderId="14" xfId="0" applyFont="1" applyBorder="1" applyAlignment="1">
      <alignment vertical="center" wrapText="1"/>
    </xf>
    <xf numFmtId="0" fontId="116" fillId="0" borderId="11" xfId="0" applyFont="1" applyBorder="1" applyAlignment="1">
      <alignment/>
    </xf>
    <xf numFmtId="0" fontId="126" fillId="0" borderId="11" xfId="0" applyFont="1" applyBorder="1" applyAlignment="1">
      <alignment horizontal="center" vertical="center" wrapText="1"/>
    </xf>
    <xf numFmtId="0" fontId="5" fillId="0" borderId="0" xfId="56" applyFont="1" applyAlignment="1">
      <alignment/>
      <protection/>
    </xf>
    <xf numFmtId="0" fontId="31" fillId="0" borderId="0" xfId="0" applyFont="1" applyAlignment="1">
      <alignment horizontal="right"/>
    </xf>
    <xf numFmtId="0" fontId="2" fillId="0" borderId="11" xfId="0" applyFont="1" applyFill="1" applyBorder="1" applyAlignment="1">
      <alignment horizontal="center"/>
    </xf>
    <xf numFmtId="0" fontId="127" fillId="0" borderId="11" xfId="0" applyFont="1" applyBorder="1" applyAlignment="1">
      <alignment horizontal="center"/>
    </xf>
    <xf numFmtId="0" fontId="2" fillId="0" borderId="14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0" fillId="34" borderId="0" xfId="0" applyFont="1" applyFill="1" applyAlignment="1">
      <alignment/>
    </xf>
    <xf numFmtId="0" fontId="11" fillId="34" borderId="0" xfId="0" applyFont="1" applyFill="1" applyAlignment="1">
      <alignment/>
    </xf>
    <xf numFmtId="0" fontId="2" fillId="34" borderId="0" xfId="0" applyFont="1" applyFill="1" applyAlignment="1">
      <alignment/>
    </xf>
    <xf numFmtId="0" fontId="121" fillId="0" borderId="12" xfId="0" applyFont="1" applyBorder="1" applyAlignment="1">
      <alignment horizontal="center" vertical="top" wrapText="1"/>
    </xf>
    <xf numFmtId="0" fontId="121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2" fillId="0" borderId="11" xfId="62" applyFont="1" applyFill="1" applyBorder="1" applyAlignment="1">
      <alignment horizontal="left" vertical="center" wrapText="1"/>
      <protection/>
    </xf>
    <xf numFmtId="0" fontId="0" fillId="33" borderId="0" xfId="56" applyFont="1" applyFill="1">
      <alignment/>
      <protection/>
    </xf>
    <xf numFmtId="0" fontId="5" fillId="33" borderId="0" xfId="56" applyFont="1" applyFill="1" applyAlignment="1">
      <alignment/>
      <protection/>
    </xf>
    <xf numFmtId="0" fontId="16" fillId="33" borderId="11" xfId="56" applyFont="1" applyFill="1" applyBorder="1" applyAlignment="1">
      <alignment horizontal="center"/>
      <protection/>
    </xf>
    <xf numFmtId="0" fontId="0" fillId="33" borderId="0" xfId="0" applyFont="1" applyFill="1" applyAlignment="1">
      <alignment/>
    </xf>
    <xf numFmtId="0" fontId="2" fillId="33" borderId="0" xfId="0" applyFont="1" applyFill="1" applyBorder="1" applyAlignment="1">
      <alignment horizontal="right"/>
    </xf>
    <xf numFmtId="0" fontId="2" fillId="33" borderId="11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top" wrapText="1"/>
    </xf>
    <xf numFmtId="0" fontId="0" fillId="33" borderId="11" xfId="0" applyFont="1" applyFill="1" applyBorder="1" applyAlignment="1">
      <alignment horizontal="center"/>
    </xf>
    <xf numFmtId="0" fontId="0" fillId="33" borderId="11" xfId="0" applyFont="1" applyFill="1" applyBorder="1" applyAlignment="1">
      <alignment/>
    </xf>
    <xf numFmtId="0" fontId="0" fillId="33" borderId="11" xfId="0" applyFont="1" applyFill="1" applyBorder="1" applyAlignment="1" quotePrefix="1">
      <alignment horizontal="center"/>
    </xf>
    <xf numFmtId="0" fontId="0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0" borderId="0" xfId="62" applyFont="1" applyAlignment="1">
      <alignment/>
      <protection/>
    </xf>
    <xf numFmtId="0" fontId="16" fillId="0" borderId="0" xfId="62" applyFont="1" applyAlignment="1">
      <alignment horizontal="right"/>
      <protection/>
    </xf>
    <xf numFmtId="0" fontId="9" fillId="0" borderId="11" xfId="0" applyFont="1" applyBorder="1" applyAlignment="1">
      <alignment horizontal="center"/>
    </xf>
    <xf numFmtId="0" fontId="116" fillId="0" borderId="11" xfId="56" applyFont="1" applyBorder="1">
      <alignment/>
      <protection/>
    </xf>
    <xf numFmtId="0" fontId="116" fillId="0" borderId="0" xfId="56" applyFont="1" applyBorder="1">
      <alignment/>
      <protection/>
    </xf>
    <xf numFmtId="0" fontId="116" fillId="0" borderId="11" xfId="56" applyFont="1" applyBorder="1" applyAlignment="1">
      <alignment horizontal="center"/>
      <protection/>
    </xf>
    <xf numFmtId="0" fontId="33" fillId="33" borderId="0" xfId="0" applyFont="1" applyFill="1" applyAlignment="1">
      <alignment/>
    </xf>
    <xf numFmtId="0" fontId="116" fillId="33" borderId="11" xfId="0" applyFont="1" applyFill="1" applyBorder="1" applyAlignment="1">
      <alignment horizontal="center" vertical="top" wrapText="1"/>
    </xf>
    <xf numFmtId="0" fontId="34" fillId="33" borderId="11" xfId="0" applyFont="1" applyFill="1" applyBorder="1" applyAlignment="1">
      <alignment horizontal="center" vertical="top" wrapText="1"/>
    </xf>
    <xf numFmtId="0" fontId="0" fillId="33" borderId="0" xfId="0" applyFill="1" applyAlignment="1">
      <alignment/>
    </xf>
    <xf numFmtId="0" fontId="100" fillId="0" borderId="11" xfId="0" applyFont="1" applyBorder="1" applyAlignment="1">
      <alignment horizontal="center"/>
    </xf>
    <xf numFmtId="0" fontId="35" fillId="0" borderId="12" xfId="0" applyFont="1" applyBorder="1" applyAlignment="1">
      <alignment horizontal="center" vertical="top" wrapText="1"/>
    </xf>
    <xf numFmtId="0" fontId="9" fillId="33" borderId="0" xfId="0" applyFont="1" applyFill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2" fillId="33" borderId="11" xfId="56" applyFont="1" applyFill="1" applyBorder="1" applyAlignment="1">
      <alignment horizontal="center" vertical="center"/>
      <protection/>
    </xf>
    <xf numFmtId="0" fontId="39" fillId="0" borderId="0" xfId="0" applyFont="1" applyAlignment="1">
      <alignment/>
    </xf>
    <xf numFmtId="0" fontId="14" fillId="0" borderId="0" xfId="0" applyFont="1" applyAlignment="1">
      <alignment/>
    </xf>
    <xf numFmtId="0" fontId="82" fillId="0" borderId="11" xfId="0" applyFont="1" applyBorder="1" applyAlignment="1">
      <alignment/>
    </xf>
    <xf numFmtId="0" fontId="116" fillId="0" borderId="11" xfId="0" applyFont="1" applyBorder="1" applyAlignment="1">
      <alignment horizontal="center" vertical="top" wrapText="1"/>
    </xf>
    <xf numFmtId="0" fontId="31" fillId="0" borderId="0" xfId="0" applyFont="1" applyAlignment="1">
      <alignment horizontal="center"/>
    </xf>
    <xf numFmtId="0" fontId="34" fillId="0" borderId="10" xfId="0" applyFont="1" applyBorder="1" applyAlignment="1">
      <alignment horizontal="center" vertical="top" wrapText="1"/>
    </xf>
    <xf numFmtId="0" fontId="2" fillId="33" borderId="0" xfId="0" applyFont="1" applyFill="1" applyBorder="1" applyAlignment="1">
      <alignment horizontal="right"/>
    </xf>
    <xf numFmtId="0" fontId="2" fillId="33" borderId="11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top" wrapText="1"/>
    </xf>
    <xf numFmtId="0" fontId="0" fillId="33" borderId="14" xfId="0" applyFont="1" applyFill="1" applyBorder="1" applyAlignment="1">
      <alignment/>
    </xf>
    <xf numFmtId="0" fontId="34" fillId="33" borderId="10" xfId="0" applyFont="1" applyFill="1" applyBorder="1" applyAlignment="1">
      <alignment horizontal="center" vertical="top" wrapText="1"/>
    </xf>
    <xf numFmtId="0" fontId="2" fillId="0" borderId="0" xfId="58" applyFont="1">
      <alignment/>
      <protection/>
    </xf>
    <xf numFmtId="0" fontId="2" fillId="0" borderId="0" xfId="58" applyFont="1" applyAlignment="1">
      <alignment horizontal="center" vertical="top" wrapText="1"/>
      <protection/>
    </xf>
    <xf numFmtId="0" fontId="2" fillId="0" borderId="0" xfId="58" applyFont="1" applyAlignment="1">
      <alignment/>
      <protection/>
    </xf>
    <xf numFmtId="0" fontId="2" fillId="0" borderId="0" xfId="58" applyFont="1" applyAlignment="1">
      <alignment horizontal="center"/>
      <protection/>
    </xf>
    <xf numFmtId="0" fontId="31" fillId="33" borderId="0" xfId="0" applyFont="1" applyFill="1" applyAlignment="1">
      <alignment horizontal="center"/>
    </xf>
    <xf numFmtId="0" fontId="35" fillId="33" borderId="11" xfId="0" applyFont="1" applyFill="1" applyBorder="1" applyAlignment="1" quotePrefix="1">
      <alignment horizontal="center" vertical="top" wrapText="1"/>
    </xf>
    <xf numFmtId="0" fontId="13" fillId="0" borderId="0" xfId="62" applyFont="1" applyAlignment="1">
      <alignment horizontal="left"/>
      <protection/>
    </xf>
    <xf numFmtId="0" fontId="2" fillId="0" borderId="0" xfId="62" applyFont="1" applyAlignment="1">
      <alignment horizontal="center"/>
      <protection/>
    </xf>
    <xf numFmtId="0" fontId="2" fillId="0" borderId="0" xfId="62" applyFont="1" applyAlignment="1">
      <alignment horizontal="left"/>
      <protection/>
    </xf>
    <xf numFmtId="0" fontId="0" fillId="0" borderId="11" xfId="62" applyFont="1" applyBorder="1">
      <alignment/>
      <protection/>
    </xf>
    <xf numFmtId="0" fontId="0" fillId="0" borderId="0" xfId="62" applyFont="1" applyBorder="1">
      <alignment/>
      <protection/>
    </xf>
    <xf numFmtId="0" fontId="0" fillId="0" borderId="11" xfId="62" applyFont="1" applyBorder="1" applyAlignment="1">
      <alignment horizontal="center"/>
      <protection/>
    </xf>
    <xf numFmtId="0" fontId="0" fillId="0" borderId="11" xfId="62" applyFont="1" applyBorder="1" applyAlignment="1" quotePrefix="1">
      <alignment horizontal="center"/>
      <protection/>
    </xf>
    <xf numFmtId="0" fontId="2" fillId="0" borderId="11" xfId="62" applyFont="1" applyBorder="1">
      <alignment/>
      <protection/>
    </xf>
    <xf numFmtId="0" fontId="2" fillId="0" borderId="0" xfId="62" applyFont="1" applyAlignment="1">
      <alignment horizontal="right" vertical="top" wrapText="1"/>
      <protection/>
    </xf>
    <xf numFmtId="0" fontId="82" fillId="0" borderId="11" xfId="0" applyFont="1" applyFill="1" applyBorder="1" applyAlignment="1">
      <alignment/>
    </xf>
    <xf numFmtId="0" fontId="2" fillId="33" borderId="11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100" fillId="0" borderId="0" xfId="56" applyBorder="1" applyAlignment="1">
      <alignment horizontal="center"/>
      <protection/>
    </xf>
    <xf numFmtId="0" fontId="16" fillId="0" borderId="12" xfId="0" applyFont="1" applyBorder="1" applyAlignment="1">
      <alignment horizontal="center" vertical="top" wrapText="1"/>
    </xf>
    <xf numFmtId="0" fontId="20" fillId="0" borderId="11" xfId="56" applyFont="1" applyBorder="1" applyAlignment="1">
      <alignment horizontal="center" vertical="center" wrapText="1"/>
      <protection/>
    </xf>
    <xf numFmtId="0" fontId="126" fillId="0" borderId="11" xfId="0" applyFont="1" applyBorder="1" applyAlignment="1">
      <alignment vertical="center"/>
    </xf>
    <xf numFmtId="0" fontId="82" fillId="0" borderId="11" xfId="0" applyFont="1" applyBorder="1" applyAlignment="1">
      <alignment horizontal="left"/>
    </xf>
    <xf numFmtId="0" fontId="2" fillId="0" borderId="11" xfId="63" applyFont="1" applyBorder="1" applyAlignment="1" quotePrefix="1">
      <alignment horizontal="center"/>
      <protection/>
    </xf>
    <xf numFmtId="0" fontId="2" fillId="33" borderId="11" xfId="0" applyFont="1" applyFill="1" applyBorder="1" applyAlignment="1">
      <alignment horizontal="center" vertical="top" wrapText="1"/>
    </xf>
    <xf numFmtId="0" fontId="34" fillId="0" borderId="10" xfId="0" applyFont="1" applyBorder="1" applyAlignment="1">
      <alignment vertical="center" wrapText="1"/>
    </xf>
    <xf numFmtId="0" fontId="11" fillId="33" borderId="0" xfId="0" applyFont="1" applyFill="1" applyAlignment="1">
      <alignment/>
    </xf>
    <xf numFmtId="0" fontId="9" fillId="0" borderId="11" xfId="62" applyFont="1" applyBorder="1" applyAlignment="1">
      <alignment horizontal="center" vertical="top" wrapText="1"/>
      <protection/>
    </xf>
    <xf numFmtId="0" fontId="16" fillId="0" borderId="11" xfId="62" applyFont="1" applyBorder="1" applyAlignment="1">
      <alignment horizontal="center" vertical="top" wrapText="1"/>
      <protection/>
    </xf>
    <xf numFmtId="0" fontId="16" fillId="0" borderId="14" xfId="62" applyFont="1" applyBorder="1" applyAlignment="1">
      <alignment horizontal="center" vertical="top" wrapText="1"/>
      <protection/>
    </xf>
    <xf numFmtId="0" fontId="16" fillId="0" borderId="13" xfId="62" applyFont="1" applyBorder="1" applyAlignment="1">
      <alignment horizontal="center" vertical="top" wrapText="1"/>
      <protection/>
    </xf>
    <xf numFmtId="0" fontId="16" fillId="33" borderId="11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/>
    </xf>
    <xf numFmtId="0" fontId="16" fillId="34" borderId="0" xfId="0" applyFont="1" applyFill="1" applyAlignment="1">
      <alignment/>
    </xf>
    <xf numFmtId="0" fontId="26" fillId="0" borderId="11" xfId="56" applyFont="1" applyBorder="1" applyAlignment="1">
      <alignment horizontal="center" vertical="top" wrapText="1"/>
      <protection/>
    </xf>
    <xf numFmtId="0" fontId="43" fillId="0" borderId="0" xfId="56" applyFont="1" applyAlignment="1">
      <alignment horizontal="center"/>
      <protection/>
    </xf>
    <xf numFmtId="0" fontId="26" fillId="0" borderId="11" xfId="56" applyFont="1" applyBorder="1" applyAlignment="1">
      <alignment horizontal="center"/>
      <protection/>
    </xf>
    <xf numFmtId="0" fontId="2" fillId="33" borderId="11" xfId="0" applyFont="1" applyFill="1" applyBorder="1" applyAlignment="1">
      <alignment horizontal="center" vertical="top" wrapText="1"/>
    </xf>
    <xf numFmtId="0" fontId="34" fillId="33" borderId="21" xfId="0" applyFont="1" applyFill="1" applyBorder="1" applyAlignment="1">
      <alignment horizontal="center" vertical="top" wrapText="1"/>
    </xf>
    <xf numFmtId="0" fontId="35" fillId="0" borderId="14" xfId="0" applyFont="1" applyBorder="1" applyAlignment="1" quotePrefix="1">
      <alignment horizontal="center" vertical="top" wrapText="1"/>
    </xf>
    <xf numFmtId="0" fontId="82" fillId="0" borderId="11" xfId="62" applyFont="1" applyBorder="1">
      <alignment/>
      <protection/>
    </xf>
    <xf numFmtId="0" fontId="0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6" fillId="0" borderId="0" xfId="62" applyFont="1" applyAlignment="1">
      <alignment horizontal="right" vertical="top" wrapText="1"/>
      <protection/>
    </xf>
    <xf numFmtId="1" fontId="0" fillId="0" borderId="11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2" fontId="2" fillId="0" borderId="11" xfId="0" applyNumberFormat="1" applyFont="1" applyBorder="1" applyAlignment="1">
      <alignment/>
    </xf>
    <xf numFmtId="2" fontId="0" fillId="0" borderId="0" xfId="0" applyNumberFormat="1" applyAlignment="1">
      <alignment/>
    </xf>
    <xf numFmtId="0" fontId="0" fillId="0" borderId="11" xfId="60" applyFont="1" applyBorder="1" applyAlignment="1">
      <alignment horizontal="center"/>
      <protection/>
    </xf>
    <xf numFmtId="0" fontId="12" fillId="0" borderId="11" xfId="62" applyFont="1" applyBorder="1" applyAlignment="1">
      <alignment horizontal="left" vertical="center" wrapText="1"/>
      <protection/>
    </xf>
    <xf numFmtId="1" fontId="12" fillId="0" borderId="11" xfId="60" applyNumberFormat="1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left" vertical="center"/>
      <protection/>
    </xf>
    <xf numFmtId="0" fontId="2" fillId="0" borderId="11" xfId="59" applyFont="1" applyBorder="1" applyAlignment="1">
      <alignment horizontal="center"/>
      <protection/>
    </xf>
    <xf numFmtId="0" fontId="0" fillId="0" borderId="11" xfId="59" applyFont="1" applyBorder="1">
      <alignment/>
      <protection/>
    </xf>
    <xf numFmtId="1" fontId="0" fillId="0" borderId="11" xfId="0" applyNumberFormat="1" applyFont="1" applyBorder="1" applyAlignment="1">
      <alignment horizontal="center" vertical="center" wrapText="1"/>
    </xf>
    <xf numFmtId="0" fontId="2" fillId="0" borderId="11" xfId="61" applyFont="1" applyBorder="1">
      <alignment/>
      <protection/>
    </xf>
    <xf numFmtId="1" fontId="2" fillId="0" borderId="11" xfId="61" applyNumberFormat="1" applyFont="1" applyBorder="1" applyAlignment="1">
      <alignment horizontal="center"/>
      <protection/>
    </xf>
    <xf numFmtId="1" fontId="0" fillId="0" borderId="11" xfId="0" applyNumberFormat="1" applyFont="1" applyBorder="1" applyAlignment="1">
      <alignment wrapText="1"/>
    </xf>
    <xf numFmtId="1" fontId="0" fillId="0" borderId="14" xfId="0" applyNumberFormat="1" applyFont="1" applyBorder="1" applyAlignment="1">
      <alignment vertical="center" wrapText="1"/>
    </xf>
    <xf numFmtId="1" fontId="2" fillId="0" borderId="11" xfId="62" applyNumberFormat="1" applyFont="1" applyBorder="1">
      <alignment/>
      <protection/>
    </xf>
    <xf numFmtId="1" fontId="0" fillId="0" borderId="0" xfId="62" applyNumberFormat="1">
      <alignment/>
      <protection/>
    </xf>
    <xf numFmtId="1" fontId="14" fillId="0" borderId="11" xfId="0" applyNumberFormat="1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1" xfId="0" applyFont="1" applyBorder="1" applyAlignment="1">
      <alignment horizontal="left" vertical="center"/>
    </xf>
    <xf numFmtId="0" fontId="14" fillId="0" borderId="11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1" fontId="14" fillId="0" borderId="11" xfId="0" applyNumberFormat="1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14" fillId="0" borderId="11" xfId="62" applyFont="1" applyBorder="1" applyAlignment="1">
      <alignment horizontal="center" vertical="center"/>
      <protection/>
    </xf>
    <xf numFmtId="0" fontId="14" fillId="0" borderId="11" xfId="62" applyFont="1" applyBorder="1" applyAlignment="1">
      <alignment horizontal="left" vertical="center"/>
      <protection/>
    </xf>
    <xf numFmtId="1" fontId="14" fillId="0" borderId="11" xfId="62" applyNumberFormat="1" applyFont="1" applyBorder="1" applyAlignment="1">
      <alignment horizontal="center" vertical="center"/>
      <protection/>
    </xf>
    <xf numFmtId="0" fontId="12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left" vertical="center"/>
    </xf>
    <xf numFmtId="0" fontId="12" fillId="0" borderId="11" xfId="62" applyFont="1" applyBorder="1" applyAlignment="1">
      <alignment horizontal="center" vertical="center" wrapText="1"/>
      <protection/>
    </xf>
    <xf numFmtId="0" fontId="12" fillId="0" borderId="11" xfId="62" applyFont="1" applyBorder="1" applyAlignment="1">
      <alignment horizontal="center" vertical="center"/>
      <protection/>
    </xf>
    <xf numFmtId="1" fontId="12" fillId="0" borderId="11" xfId="62" applyNumberFormat="1" applyFont="1" applyBorder="1" applyAlignment="1">
      <alignment horizontal="center" vertical="center"/>
      <protection/>
    </xf>
    <xf numFmtId="0" fontId="12" fillId="0" borderId="1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Font="1" applyBorder="1" applyAlignment="1">
      <alignment vertical="center"/>
    </xf>
    <xf numFmtId="0" fontId="33" fillId="0" borderId="11" xfId="56" applyFont="1" applyBorder="1" applyAlignment="1">
      <alignment vertical="center"/>
      <protection/>
    </xf>
    <xf numFmtId="0" fontId="0" fillId="0" borderId="14" xfId="0" applyFont="1" applyBorder="1" applyAlignment="1">
      <alignment vertical="center"/>
    </xf>
    <xf numFmtId="0" fontId="33" fillId="0" borderId="11" xfId="56" applyFont="1" applyBorder="1" applyAlignment="1" quotePrefix="1">
      <alignment vertical="center"/>
      <protection/>
    </xf>
    <xf numFmtId="0" fontId="0" fillId="0" borderId="13" xfId="0" applyFont="1" applyBorder="1" applyAlignment="1">
      <alignment vertical="center"/>
    </xf>
    <xf numFmtId="0" fontId="0" fillId="0" borderId="11" xfId="56" applyFont="1" applyBorder="1" applyAlignment="1">
      <alignment vertical="center"/>
      <protection/>
    </xf>
    <xf numFmtId="0" fontId="2" fillId="0" borderId="11" xfId="0" applyFont="1" applyBorder="1" applyAlignment="1">
      <alignment vertical="center"/>
    </xf>
    <xf numFmtId="1" fontId="12" fillId="0" borderId="11" xfId="0" applyNumberFormat="1" applyFont="1" applyBorder="1" applyAlignment="1">
      <alignment horizontal="center" vertical="center" wrapText="1"/>
    </xf>
    <xf numFmtId="1" fontId="18" fillId="0" borderId="11" xfId="56" applyNumberFormat="1" applyFont="1" applyBorder="1">
      <alignment/>
      <protection/>
    </xf>
    <xf numFmtId="0" fontId="0" fillId="0" borderId="11" xfId="66" applyFill="1" applyBorder="1" applyAlignment="1">
      <alignment horizontal="center"/>
      <protection/>
    </xf>
    <xf numFmtId="0" fontId="14" fillId="0" borderId="11" xfId="66" applyFont="1" applyFill="1" applyBorder="1">
      <alignment/>
      <protection/>
    </xf>
    <xf numFmtId="0" fontId="0" fillId="0" borderId="11" xfId="66" applyFont="1" applyFill="1" applyBorder="1" applyAlignment="1">
      <alignment horizontal="center" vertical="center" wrapText="1"/>
      <protection/>
    </xf>
    <xf numFmtId="0" fontId="0" fillId="0" borderId="14" xfId="66" applyFont="1" applyFill="1" applyBorder="1" applyAlignment="1">
      <alignment horizontal="center" vertical="center" wrapText="1"/>
      <protection/>
    </xf>
    <xf numFmtId="1" fontId="12" fillId="0" borderId="11" xfId="59" applyNumberFormat="1" applyFont="1" applyBorder="1" applyAlignment="1">
      <alignment horizontal="center" vertical="center" wrapText="1"/>
      <protection/>
    </xf>
    <xf numFmtId="0" fontId="0" fillId="0" borderId="11" xfId="66" applyFill="1" applyBorder="1" applyAlignment="1">
      <alignment horizontal="center" vertical="center"/>
      <protection/>
    </xf>
    <xf numFmtId="0" fontId="14" fillId="0" borderId="11" xfId="66" applyFont="1" applyFill="1" applyBorder="1" applyAlignment="1">
      <alignment vertical="center"/>
      <protection/>
    </xf>
    <xf numFmtId="0" fontId="116" fillId="0" borderId="0" xfId="0" applyFont="1" applyAlignment="1">
      <alignment horizontal="center" vertical="center"/>
    </xf>
    <xf numFmtId="0" fontId="0" fillId="0" borderId="11" xfId="66" applyFont="1" applyFill="1" applyBorder="1" applyAlignment="1">
      <alignment horizontal="center" vertical="center"/>
      <protection/>
    </xf>
    <xf numFmtId="0" fontId="0" fillId="0" borderId="14" xfId="66" applyFont="1" applyFill="1" applyBorder="1" applyAlignment="1">
      <alignment horizontal="center" vertical="center"/>
      <protection/>
    </xf>
    <xf numFmtId="1" fontId="2" fillId="0" borderId="11" xfId="66" applyNumberFormat="1" applyFont="1" applyFill="1" applyBorder="1" applyAlignment="1">
      <alignment horizontal="center" vertical="center"/>
      <protection/>
    </xf>
    <xf numFmtId="0" fontId="33" fillId="0" borderId="11" xfId="67" applyFont="1" applyBorder="1" applyAlignment="1" quotePrefix="1">
      <alignment horizontal="center" vertical="top" wrapText="1"/>
      <protection/>
    </xf>
    <xf numFmtId="0" fontId="0" fillId="0" borderId="11" xfId="67" applyBorder="1">
      <alignment/>
      <protection/>
    </xf>
    <xf numFmtId="0" fontId="2" fillId="0" borderId="11" xfId="67" applyFont="1" applyBorder="1" applyAlignment="1">
      <alignment horizontal="center" vertical="top" wrapText="1"/>
      <protection/>
    </xf>
    <xf numFmtId="0" fontId="35" fillId="0" borderId="11" xfId="67" applyFont="1" applyBorder="1" applyAlignment="1" quotePrefix="1">
      <alignment horizontal="center" vertical="top" wrapText="1"/>
      <protection/>
    </xf>
    <xf numFmtId="0" fontId="0" fillId="0" borderId="11" xfId="67" applyFont="1" applyBorder="1">
      <alignment/>
      <protection/>
    </xf>
    <xf numFmtId="0" fontId="2" fillId="0" borderId="11" xfId="67" applyFont="1" applyBorder="1">
      <alignment/>
      <protection/>
    </xf>
    <xf numFmtId="0" fontId="128" fillId="0" borderId="11" xfId="0" applyFont="1" applyBorder="1" applyAlignment="1">
      <alignment/>
    </xf>
    <xf numFmtId="0" fontId="128" fillId="0" borderId="11" xfId="0" applyFont="1" applyBorder="1" applyAlignment="1">
      <alignment horizontal="center"/>
    </xf>
    <xf numFmtId="1" fontId="128" fillId="0" borderId="11" xfId="0" applyNumberFormat="1" applyFon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0" fontId="129" fillId="0" borderId="11" xfId="0" applyFont="1" applyBorder="1" applyAlignment="1">
      <alignment horizontal="center"/>
    </xf>
    <xf numFmtId="0" fontId="2" fillId="0" borderId="11" xfId="58" applyFont="1" applyBorder="1" applyAlignment="1">
      <alignment horizontal="center" vertical="center"/>
      <protection/>
    </xf>
    <xf numFmtId="0" fontId="2" fillId="0" borderId="11" xfId="58" applyFont="1" applyBorder="1" applyAlignment="1">
      <alignment horizontal="left" vertical="center"/>
      <protection/>
    </xf>
    <xf numFmtId="0" fontId="2" fillId="0" borderId="11" xfId="58" applyFont="1" applyBorder="1" applyAlignment="1">
      <alignment horizontal="center" vertical="top" wrapText="1"/>
      <protection/>
    </xf>
    <xf numFmtId="0" fontId="2" fillId="0" borderId="11" xfId="58" applyFont="1" applyBorder="1">
      <alignment/>
      <protection/>
    </xf>
    <xf numFmtId="0" fontId="2" fillId="0" borderId="11" xfId="58" applyFont="1" applyBorder="1" applyAlignment="1">
      <alignment horizontal="left"/>
      <protection/>
    </xf>
    <xf numFmtId="0" fontId="2" fillId="0" borderId="11" xfId="58" applyFont="1" applyBorder="1" applyAlignment="1">
      <alignment horizontal="center"/>
      <protection/>
    </xf>
    <xf numFmtId="0" fontId="2" fillId="0" borderId="11" xfId="58" applyFont="1" applyBorder="1" applyAlignment="1">
      <alignment/>
      <protection/>
    </xf>
    <xf numFmtId="0" fontId="0" fillId="0" borderId="11" xfId="58" applyFont="1" applyBorder="1">
      <alignment/>
      <protection/>
    </xf>
    <xf numFmtId="0" fontId="2" fillId="0" borderId="11" xfId="58" applyFont="1" applyBorder="1" applyAlignment="1">
      <alignment vertical="top" wrapText="1"/>
      <protection/>
    </xf>
    <xf numFmtId="0" fontId="129" fillId="0" borderId="11" xfId="0" applyFont="1" applyBorder="1" applyAlignment="1">
      <alignment/>
    </xf>
    <xf numFmtId="0" fontId="124" fillId="0" borderId="11" xfId="0" applyFont="1" applyBorder="1" applyAlignment="1">
      <alignment horizontal="center"/>
    </xf>
    <xf numFmtId="0" fontId="124" fillId="0" borderId="11" xfId="0" applyFont="1" applyBorder="1" applyAlignment="1">
      <alignment/>
    </xf>
    <xf numFmtId="0" fontId="130" fillId="0" borderId="22" xfId="0" applyFont="1" applyBorder="1" applyAlignment="1">
      <alignment vertical="center"/>
    </xf>
    <xf numFmtId="0" fontId="130" fillId="0" borderId="23" xfId="0" applyFont="1" applyBorder="1" applyAlignment="1">
      <alignment vertical="center"/>
    </xf>
    <xf numFmtId="0" fontId="130" fillId="0" borderId="0" xfId="0" applyFont="1" applyBorder="1" applyAlignment="1">
      <alignment vertical="center"/>
    </xf>
    <xf numFmtId="0" fontId="130" fillId="0" borderId="24" xfId="0" applyFont="1" applyBorder="1" applyAlignment="1">
      <alignment vertical="center"/>
    </xf>
    <xf numFmtId="0" fontId="0" fillId="0" borderId="11" xfId="62" applyFont="1" applyBorder="1" applyAlignment="1">
      <alignment horizontal="center" vertical="center"/>
      <protection/>
    </xf>
    <xf numFmtId="0" fontId="45" fillId="0" borderId="11" xfId="62" applyFont="1" applyBorder="1" applyAlignment="1">
      <alignment horizontal="left" vertical="center"/>
      <protection/>
    </xf>
    <xf numFmtId="0" fontId="49" fillId="0" borderId="11" xfId="62" applyFont="1" applyBorder="1" applyAlignment="1">
      <alignment horizontal="left" vertical="center"/>
      <protection/>
    </xf>
    <xf numFmtId="0" fontId="0" fillId="0" borderId="11" xfId="62" applyFont="1" applyBorder="1" applyAlignment="1">
      <alignment/>
      <protection/>
    </xf>
    <xf numFmtId="0" fontId="14" fillId="0" borderId="11" xfId="62" applyFont="1" applyBorder="1" applyAlignment="1">
      <alignment vertical="center"/>
      <protection/>
    </xf>
    <xf numFmtId="0" fontId="0" fillId="0" borderId="11" xfId="57" applyFont="1" applyBorder="1" applyAlignment="1">
      <alignment horizontal="center"/>
      <protection/>
    </xf>
    <xf numFmtId="0" fontId="12" fillId="0" borderId="11" xfId="59" applyFont="1" applyBorder="1" applyAlignment="1">
      <alignment horizontal="left" vertical="center" wrapText="1"/>
      <protection/>
    </xf>
    <xf numFmtId="0" fontId="0" fillId="0" borderId="11" xfId="57" applyFont="1" applyBorder="1">
      <alignment/>
      <protection/>
    </xf>
    <xf numFmtId="2" fontId="0" fillId="0" borderId="11" xfId="57" applyNumberFormat="1" applyFont="1" applyBorder="1">
      <alignment/>
      <protection/>
    </xf>
    <xf numFmtId="0" fontId="12" fillId="0" borderId="11" xfId="59" applyFont="1" applyBorder="1" applyAlignment="1">
      <alignment horizontal="left" vertical="center"/>
      <protection/>
    </xf>
    <xf numFmtId="0" fontId="0" fillId="0" borderId="11" xfId="59" applyBorder="1" applyAlignment="1">
      <alignment horizontal="center"/>
      <protection/>
    </xf>
    <xf numFmtId="0" fontId="0" fillId="0" borderId="11" xfId="59" applyBorder="1">
      <alignment/>
      <protection/>
    </xf>
    <xf numFmtId="1" fontId="0" fillId="0" borderId="11" xfId="59" applyNumberFormat="1" applyFont="1" applyBorder="1" applyAlignment="1">
      <alignment/>
      <protection/>
    </xf>
    <xf numFmtId="1" fontId="0" fillId="0" borderId="14" xfId="59" applyNumberFormat="1" applyFont="1" applyBorder="1" applyAlignment="1">
      <alignment vertical="top" wrapText="1"/>
      <protection/>
    </xf>
    <xf numFmtId="2" fontId="0" fillId="0" borderId="11" xfId="59" applyNumberFormat="1" applyFont="1" applyBorder="1" applyAlignment="1">
      <alignment/>
      <protection/>
    </xf>
    <xf numFmtId="0" fontId="2" fillId="0" borderId="11" xfId="59" applyFont="1" applyBorder="1">
      <alignment/>
      <protection/>
    </xf>
    <xf numFmtId="2" fontId="2" fillId="0" borderId="11" xfId="59" applyNumberFormat="1" applyFont="1" applyBorder="1">
      <alignment/>
      <protection/>
    </xf>
    <xf numFmtId="0" fontId="0" fillId="0" borderId="0" xfId="65" applyBorder="1">
      <alignment/>
      <protection/>
    </xf>
    <xf numFmtId="0" fontId="0" fillId="0" borderId="0" xfId="65" applyFill="1" applyBorder="1" applyAlignment="1">
      <alignment horizontal="left"/>
      <protection/>
    </xf>
    <xf numFmtId="0" fontId="12" fillId="0" borderId="11" xfId="0" applyFont="1" applyBorder="1" applyAlignment="1">
      <alignment horizontal="left" vertical="center" wrapText="1"/>
    </xf>
    <xf numFmtId="1" fontId="12" fillId="0" borderId="11" xfId="56" applyNumberFormat="1" applyFont="1" applyBorder="1">
      <alignment/>
      <protection/>
    </xf>
    <xf numFmtId="2" fontId="12" fillId="0" borderId="11" xfId="56" applyNumberFormat="1" applyFont="1" applyBorder="1">
      <alignment/>
      <protection/>
    </xf>
    <xf numFmtId="0" fontId="131" fillId="0" borderId="11" xfId="0" applyFont="1" applyBorder="1" applyAlignment="1">
      <alignment horizontal="left" vertical="center" wrapText="1"/>
    </xf>
    <xf numFmtId="1" fontId="131" fillId="0" borderId="11" xfId="56" applyNumberFormat="1" applyFont="1" applyBorder="1">
      <alignment/>
      <protection/>
    </xf>
    <xf numFmtId="2" fontId="131" fillId="0" borderId="11" xfId="56" applyNumberFormat="1" applyFont="1" applyBorder="1">
      <alignment/>
      <protection/>
    </xf>
    <xf numFmtId="0" fontId="131" fillId="0" borderId="11" xfId="0" applyFont="1" applyBorder="1" applyAlignment="1">
      <alignment horizontal="left" vertical="center"/>
    </xf>
    <xf numFmtId="1" fontId="2" fillId="0" borderId="11" xfId="0" applyNumberFormat="1" applyFont="1" applyBorder="1" applyAlignment="1">
      <alignment/>
    </xf>
    <xf numFmtId="1" fontId="0" fillId="0" borderId="0" xfId="0" applyNumberFormat="1" applyAlignment="1">
      <alignment/>
    </xf>
    <xf numFmtId="14" fontId="126" fillId="0" borderId="11" xfId="0" applyNumberFormat="1" applyFont="1" applyBorder="1" applyAlignment="1">
      <alignment horizontal="center" vertical="center" wrapText="1"/>
    </xf>
    <xf numFmtId="0" fontId="116" fillId="0" borderId="11" xfId="0" applyFont="1" applyBorder="1" applyAlignment="1">
      <alignment horizontal="center"/>
    </xf>
    <xf numFmtId="0" fontId="116" fillId="0" borderId="11" xfId="0" applyFont="1" applyBorder="1" applyAlignment="1">
      <alignment wrapText="1"/>
    </xf>
    <xf numFmtId="14" fontId="126" fillId="0" borderId="14" xfId="0" applyNumberFormat="1" applyFont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/>
    </xf>
    <xf numFmtId="0" fontId="51" fillId="0" borderId="11" xfId="0" applyFont="1" applyFill="1" applyBorder="1" applyAlignment="1">
      <alignment/>
    </xf>
    <xf numFmtId="0" fontId="52" fillId="0" borderId="11" xfId="0" applyFont="1" applyFill="1" applyBorder="1" applyAlignment="1">
      <alignment horizontal="center"/>
    </xf>
    <xf numFmtId="2" fontId="51" fillId="0" borderId="11" xfId="0" applyNumberFormat="1" applyFont="1" applyFill="1" applyBorder="1" applyAlignment="1">
      <alignment horizontal="right"/>
    </xf>
    <xf numFmtId="0" fontId="53" fillId="0" borderId="11" xfId="0" applyFont="1" applyFill="1" applyBorder="1" applyAlignment="1">
      <alignment horizontal="center"/>
    </xf>
    <xf numFmtId="2" fontId="53" fillId="0" borderId="11" xfId="0" applyNumberFormat="1" applyFont="1" applyFill="1" applyBorder="1" applyAlignment="1">
      <alignment horizontal="right"/>
    </xf>
    <xf numFmtId="0" fontId="51" fillId="0" borderId="0" xfId="0" applyFont="1" applyFill="1" applyAlignment="1">
      <alignment horizontal="center"/>
    </xf>
    <xf numFmtId="0" fontId="51" fillId="0" borderId="0" xfId="0" applyFont="1" applyFill="1" applyAlignment="1">
      <alignment/>
    </xf>
    <xf numFmtId="2" fontId="53" fillId="0" borderId="14" xfId="0" applyNumberFormat="1" applyFont="1" applyFill="1" applyBorder="1" applyAlignment="1">
      <alignment/>
    </xf>
    <xf numFmtId="2" fontId="51" fillId="0" borderId="0" xfId="0" applyNumberFormat="1" applyFont="1" applyFill="1" applyBorder="1" applyAlignment="1">
      <alignment/>
    </xf>
    <xf numFmtId="2" fontId="53" fillId="0" borderId="0" xfId="0" applyNumberFormat="1" applyFont="1" applyFill="1" applyBorder="1" applyAlignment="1">
      <alignment/>
    </xf>
    <xf numFmtId="0" fontId="51" fillId="0" borderId="0" xfId="0" applyFont="1" applyFill="1" applyBorder="1" applyAlignment="1">
      <alignment/>
    </xf>
    <xf numFmtId="2" fontId="52" fillId="0" borderId="11" xfId="0" applyNumberFormat="1" applyFont="1" applyFill="1" applyBorder="1" applyAlignment="1">
      <alignment horizontal="right"/>
    </xf>
    <xf numFmtId="2" fontId="52" fillId="0" borderId="11" xfId="0" applyNumberFormat="1" applyFont="1" applyFill="1" applyBorder="1" applyAlignment="1">
      <alignment horizontal="center"/>
    </xf>
    <xf numFmtId="0" fontId="54" fillId="0" borderId="11" xfId="0" applyFont="1" applyFill="1" applyBorder="1" applyAlignment="1">
      <alignment/>
    </xf>
    <xf numFmtId="0" fontId="54" fillId="0" borderId="11" xfId="0" applyFont="1" applyFill="1" applyBorder="1" applyAlignment="1">
      <alignment horizontal="center" vertical="center"/>
    </xf>
    <xf numFmtId="1" fontId="54" fillId="0" borderId="11" xfId="0" applyNumberFormat="1" applyFont="1" applyFill="1" applyBorder="1" applyAlignment="1">
      <alignment horizontal="center" vertical="center"/>
    </xf>
    <xf numFmtId="0" fontId="55" fillId="0" borderId="11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left" vertical="center"/>
    </xf>
    <xf numFmtId="0" fontId="0" fillId="33" borderId="14" xfId="0" applyFill="1" applyBorder="1" applyAlignment="1">
      <alignment horizontal="left" vertical="center"/>
    </xf>
    <xf numFmtId="2" fontId="0" fillId="33" borderId="11" xfId="0" applyNumberFormat="1" applyFont="1" applyFill="1" applyBorder="1" applyAlignment="1">
      <alignment horizontal="right" vertical="center"/>
    </xf>
    <xf numFmtId="2" fontId="0" fillId="33" borderId="11" xfId="0" applyNumberFormat="1" applyFont="1" applyFill="1" applyBorder="1" applyAlignment="1">
      <alignment horizontal="center" vertical="center"/>
    </xf>
    <xf numFmtId="0" fontId="14" fillId="33" borderId="11" xfId="0" applyFont="1" applyFill="1" applyBorder="1" applyAlignment="1">
      <alignment horizontal="center" vertical="center"/>
    </xf>
    <xf numFmtId="2" fontId="14" fillId="33" borderId="11" xfId="0" applyNumberFormat="1" applyFont="1" applyFill="1" applyBorder="1" applyAlignment="1">
      <alignment horizontal="right" vertical="center"/>
    </xf>
    <xf numFmtId="0" fontId="6" fillId="0" borderId="0" xfId="0" applyFont="1" applyAlignment="1">
      <alignment vertical="top" wrapText="1"/>
    </xf>
    <xf numFmtId="0" fontId="12" fillId="0" borderId="11" xfId="0" applyFont="1" applyBorder="1" applyAlignment="1">
      <alignment horizontal="left"/>
    </xf>
    <xf numFmtId="1" fontId="12" fillId="0" borderId="14" xfId="0" applyNumberFormat="1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1" fontId="12" fillId="0" borderId="11" xfId="0" applyNumberFormat="1" applyFont="1" applyFill="1" applyBorder="1" applyAlignment="1">
      <alignment horizontal="center" vertical="center" wrapText="1"/>
    </xf>
    <xf numFmtId="1" fontId="6" fillId="0" borderId="11" xfId="0" applyNumberFormat="1" applyFont="1" applyBorder="1" applyAlignment="1">
      <alignment horizontal="center" vertical="center"/>
    </xf>
    <xf numFmtId="1" fontId="6" fillId="0" borderId="11" xfId="0" applyNumberFormat="1" applyFont="1" applyBorder="1" applyAlignment="1">
      <alignment horizontal="center"/>
    </xf>
    <xf numFmtId="1" fontId="14" fillId="0" borderId="14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1" fontId="14" fillId="0" borderId="11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/>
    </xf>
    <xf numFmtId="0" fontId="128" fillId="0" borderId="25" xfId="0" applyFont="1" applyBorder="1" applyAlignment="1">
      <alignment horizontal="center" wrapText="1"/>
    </xf>
    <xf numFmtId="0" fontId="128" fillId="0" borderId="25" xfId="0" applyFont="1" applyBorder="1" applyAlignment="1">
      <alignment wrapText="1"/>
    </xf>
    <xf numFmtId="0" fontId="131" fillId="35" borderId="11" xfId="0" applyFont="1" applyFill="1" applyBorder="1" applyAlignment="1">
      <alignment horizontal="center" vertical="top" wrapText="1"/>
    </xf>
    <xf numFmtId="0" fontId="128" fillId="0" borderId="11" xfId="0" applyFont="1" applyBorder="1" applyAlignment="1">
      <alignment wrapText="1"/>
    </xf>
    <xf numFmtId="0" fontId="131" fillId="0" borderId="11" xfId="0" applyFont="1" applyBorder="1" applyAlignment="1">
      <alignment horizontal="center" vertical="top" wrapText="1"/>
    </xf>
    <xf numFmtId="0" fontId="125" fillId="0" borderId="25" xfId="0" applyFont="1" applyBorder="1" applyAlignment="1">
      <alignment horizontal="center" wrapText="1"/>
    </xf>
    <xf numFmtId="0" fontId="125" fillId="0" borderId="25" xfId="0" applyFont="1" applyBorder="1" applyAlignment="1">
      <alignment wrapText="1"/>
    </xf>
    <xf numFmtId="0" fontId="86" fillId="0" borderId="25" xfId="0" applyFont="1" applyFill="1" applyBorder="1" applyAlignment="1">
      <alignment wrapText="1"/>
    </xf>
    <xf numFmtId="0" fontId="87" fillId="0" borderId="25" xfId="0" applyFont="1" applyFill="1" applyBorder="1" applyAlignment="1">
      <alignment wrapText="1"/>
    </xf>
    <xf numFmtId="2" fontId="12" fillId="0" borderId="11" xfId="64" applyNumberFormat="1" applyFont="1" applyBorder="1" applyAlignment="1">
      <alignment horizontal="center" vertical="top" wrapText="1"/>
      <protection/>
    </xf>
    <xf numFmtId="0" fontId="2" fillId="33" borderId="11" xfId="0" applyFont="1" applyFill="1" applyBorder="1" applyAlignment="1">
      <alignment/>
    </xf>
    <xf numFmtId="2" fontId="0" fillId="0" borderId="0" xfId="0" applyNumberFormat="1" applyBorder="1" applyAlignment="1">
      <alignment/>
    </xf>
    <xf numFmtId="0" fontId="132" fillId="33" borderId="11" xfId="58" applyFont="1" applyFill="1" applyBorder="1">
      <alignment/>
      <protection/>
    </xf>
    <xf numFmtId="0" fontId="132" fillId="0" borderId="11" xfId="58" applyFont="1" applyFill="1" applyBorder="1">
      <alignment/>
      <protection/>
    </xf>
    <xf numFmtId="2" fontId="0" fillId="0" borderId="11" xfId="0" applyNumberFormat="1" applyFont="1" applyBorder="1" applyAlignment="1">
      <alignment horizontal="right"/>
    </xf>
    <xf numFmtId="2" fontId="0" fillId="0" borderId="11" xfId="0" applyNumberFormat="1" applyFont="1" applyBorder="1" applyAlignment="1">
      <alignment horizontal="center"/>
    </xf>
    <xf numFmtId="0" fontId="132" fillId="33" borderId="11" xfId="58" applyFont="1" applyFill="1" applyBorder="1" applyAlignment="1">
      <alignment wrapText="1"/>
      <protection/>
    </xf>
    <xf numFmtId="0" fontId="133" fillId="33" borderId="11" xfId="58" applyFont="1" applyFill="1" applyBorder="1">
      <alignment/>
      <protection/>
    </xf>
    <xf numFmtId="0" fontId="133" fillId="0" borderId="11" xfId="58" applyFont="1" applyFill="1" applyBorder="1">
      <alignment/>
      <protection/>
    </xf>
    <xf numFmtId="0" fontId="133" fillId="33" borderId="11" xfId="58" applyFont="1" applyFill="1" applyBorder="1" applyAlignment="1">
      <alignment wrapText="1"/>
      <protection/>
    </xf>
    <xf numFmtId="0" fontId="133" fillId="33" borderId="11" xfId="58" applyFont="1" applyFill="1" applyBorder="1" applyAlignment="1">
      <alignment vertical="center"/>
      <protection/>
    </xf>
    <xf numFmtId="2" fontId="0" fillId="0" borderId="11" xfId="63" applyNumberFormat="1" applyBorder="1">
      <alignment/>
      <protection/>
    </xf>
    <xf numFmtId="2" fontId="0" fillId="0" borderId="11" xfId="0" applyNumberFormat="1" applyFont="1" applyBorder="1" applyAlignment="1">
      <alignment/>
    </xf>
    <xf numFmtId="2" fontId="12" fillId="0" borderId="11" xfId="56" applyNumberFormat="1" applyFont="1" applyFill="1" applyBorder="1" applyAlignment="1">
      <alignment horizontal="right"/>
      <protection/>
    </xf>
    <xf numFmtId="2" fontId="12" fillId="0" borderId="11" xfId="56" applyNumberFormat="1" applyFont="1" applyFill="1" applyBorder="1" applyAlignment="1">
      <alignment horizontal="center"/>
      <protection/>
    </xf>
    <xf numFmtId="2" fontId="0" fillId="0" borderId="11" xfId="56" applyNumberFormat="1" applyFont="1" applyFill="1" applyBorder="1" applyAlignment="1">
      <alignment horizontal="center"/>
      <protection/>
    </xf>
    <xf numFmtId="2" fontId="12" fillId="0" borderId="11" xfId="56" applyNumberFormat="1" applyFont="1" applyBorder="1" applyAlignment="1">
      <alignment horizontal="right"/>
      <protection/>
    </xf>
    <xf numFmtId="2" fontId="12" fillId="0" borderId="11" xfId="56" applyNumberFormat="1" applyFont="1" applyBorder="1" applyAlignment="1">
      <alignment horizontal="center"/>
      <protection/>
    </xf>
    <xf numFmtId="2" fontId="0" fillId="0" borderId="11" xfId="56" applyNumberFormat="1" applyFont="1" applyBorder="1" applyAlignment="1">
      <alignment horizontal="center"/>
      <protection/>
    </xf>
    <xf numFmtId="2" fontId="12" fillId="0" borderId="11" xfId="56" applyNumberFormat="1" applyFont="1" applyBorder="1" applyAlignment="1">
      <alignment horizontal="right" vertical="top" wrapText="1"/>
      <protection/>
    </xf>
    <xf numFmtId="2" fontId="12" fillId="0" borderId="11" xfId="56" applyNumberFormat="1" applyFont="1" applyBorder="1" applyAlignment="1">
      <alignment horizontal="center" vertical="top" wrapText="1"/>
      <protection/>
    </xf>
    <xf numFmtId="2" fontId="12" fillId="0" borderId="11" xfId="56" applyNumberFormat="1" applyFont="1" applyBorder="1" applyAlignment="1">
      <alignment horizontal="right" vertical="center" wrapText="1"/>
      <protection/>
    </xf>
    <xf numFmtId="2" fontId="12" fillId="0" borderId="11" xfId="56" applyNumberFormat="1" applyFont="1" applyBorder="1" applyAlignment="1">
      <alignment horizontal="center" vertical="center" wrapText="1"/>
      <protection/>
    </xf>
    <xf numFmtId="2" fontId="0" fillId="33" borderId="11" xfId="56" applyNumberFormat="1" applyFont="1" applyFill="1" applyBorder="1" applyAlignment="1">
      <alignment horizontal="center"/>
      <protection/>
    </xf>
    <xf numFmtId="0" fontId="14" fillId="0" borderId="11" xfId="56" applyFont="1" applyBorder="1" applyAlignment="1">
      <alignment/>
      <protection/>
    </xf>
    <xf numFmtId="2" fontId="14" fillId="0" borderId="11" xfId="56" applyNumberFormat="1" applyFont="1" applyBorder="1" applyAlignment="1">
      <alignment/>
      <protection/>
    </xf>
    <xf numFmtId="2" fontId="2" fillId="36" borderId="11" xfId="0" applyNumberFormat="1" applyFont="1" applyFill="1" applyBorder="1" applyAlignment="1">
      <alignment horizontal="right"/>
    </xf>
    <xf numFmtId="2" fontId="9" fillId="0" borderId="11" xfId="0" applyNumberFormat="1" applyFont="1" applyBorder="1" applyAlignment="1">
      <alignment horizontal="center" vertical="center" wrapText="1"/>
    </xf>
    <xf numFmtId="2" fontId="0" fillId="0" borderId="11" xfId="0" applyNumberFormat="1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 wrapText="1"/>
    </xf>
    <xf numFmtId="2" fontId="2" fillId="36" borderId="11" xfId="0" applyNumberFormat="1" applyFont="1" applyFill="1" applyBorder="1" applyAlignment="1">
      <alignment/>
    </xf>
    <xf numFmtId="0" fontId="11" fillId="0" borderId="11" xfId="0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34" fillId="37" borderId="14" xfId="0" applyFont="1" applyFill="1" applyBorder="1" applyAlignment="1">
      <alignment horizontal="center"/>
    </xf>
    <xf numFmtId="2" fontId="134" fillId="37" borderId="11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/>
    </xf>
    <xf numFmtId="2" fontId="134" fillId="37" borderId="0" xfId="0" applyNumberFormat="1" applyFont="1" applyFill="1" applyBorder="1" applyAlignment="1">
      <alignment horizontal="center" vertical="top" wrapText="1"/>
    </xf>
    <xf numFmtId="2" fontId="135" fillId="37" borderId="11" xfId="0" applyNumberFormat="1" applyFont="1" applyFill="1" applyBorder="1" applyAlignment="1">
      <alignment horizontal="center" vertical="center" wrapText="1"/>
    </xf>
    <xf numFmtId="0" fontId="14" fillId="37" borderId="11" xfId="0" applyFont="1" applyFill="1" applyBorder="1" applyAlignment="1">
      <alignment horizontal="center" vertical="top" wrapText="1"/>
    </xf>
    <xf numFmtId="0" fontId="12" fillId="37" borderId="11" xfId="0" applyFont="1" applyFill="1" applyBorder="1" applyAlignment="1">
      <alignment/>
    </xf>
    <xf numFmtId="0" fontId="12" fillId="37" borderId="11" xfId="0" applyFont="1" applyFill="1" applyBorder="1" applyAlignment="1">
      <alignment vertical="top" wrapText="1"/>
    </xf>
    <xf numFmtId="0" fontId="14" fillId="37" borderId="11" xfId="0" applyFont="1" applyFill="1" applyBorder="1" applyAlignment="1">
      <alignment vertical="top" wrapText="1"/>
    </xf>
    <xf numFmtId="0" fontId="2" fillId="37" borderId="11" xfId="0" applyFont="1" applyFill="1" applyBorder="1" applyAlignment="1">
      <alignment horizontal="center" vertical="top" wrapText="1"/>
    </xf>
    <xf numFmtId="0" fontId="2" fillId="37" borderId="11" xfId="0" applyFont="1" applyFill="1" applyBorder="1" applyAlignment="1">
      <alignment horizontal="center" vertical="top"/>
    </xf>
    <xf numFmtId="0" fontId="0" fillId="37" borderId="11" xfId="0" applyFont="1" applyFill="1" applyBorder="1" applyAlignment="1" quotePrefix="1">
      <alignment horizontal="center"/>
    </xf>
    <xf numFmtId="0" fontId="2" fillId="33" borderId="11" xfId="0" applyFont="1" applyFill="1" applyBorder="1" applyAlignment="1">
      <alignment/>
    </xf>
    <xf numFmtId="0" fontId="2" fillId="0" borderId="11" xfId="0" applyFont="1" applyFill="1" applyBorder="1" applyAlignment="1">
      <alignment horizontal="center" vertical="top"/>
    </xf>
    <xf numFmtId="0" fontId="0" fillId="0" borderId="11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37" borderId="11" xfId="0" applyFont="1" applyFill="1" applyBorder="1" applyAlignment="1">
      <alignment horizontal="center"/>
    </xf>
    <xf numFmtId="0" fontId="134" fillId="0" borderId="11" xfId="0" applyFont="1" applyBorder="1" applyAlignment="1">
      <alignment/>
    </xf>
    <xf numFmtId="0" fontId="2" fillId="0" borderId="11" xfId="0" applyFont="1" applyBorder="1" applyAlignment="1">
      <alignment horizontal="right" vertical="top" wrapText="1"/>
    </xf>
    <xf numFmtId="0" fontId="2" fillId="0" borderId="14" xfId="0" applyFont="1" applyBorder="1" applyAlignment="1">
      <alignment horizontal="right" vertical="top" wrapText="1"/>
    </xf>
    <xf numFmtId="0" fontId="116" fillId="0" borderId="0" xfId="0" applyFont="1" applyFill="1" applyAlignment="1">
      <alignment vertical="center" wrapText="1"/>
    </xf>
    <xf numFmtId="1" fontId="136" fillId="0" borderId="15" xfId="0" applyNumberFormat="1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14" fillId="0" borderId="11" xfId="0" applyFont="1" applyBorder="1" applyAlignment="1">
      <alignment horizontal="right"/>
    </xf>
    <xf numFmtId="0" fontId="14" fillId="0" borderId="11" xfId="0" applyFont="1" applyBorder="1" applyAlignment="1">
      <alignment/>
    </xf>
    <xf numFmtId="0" fontId="14" fillId="0" borderId="15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134" fillId="33" borderId="11" xfId="0" applyFont="1" applyFill="1" applyBorder="1" applyAlignment="1">
      <alignment horizontal="center" vertical="center" wrapText="1"/>
    </xf>
    <xf numFmtId="0" fontId="134" fillId="33" borderId="14" xfId="0" applyFont="1" applyFill="1" applyBorder="1" applyAlignment="1">
      <alignment horizontal="center" vertical="center" wrapText="1"/>
    </xf>
    <xf numFmtId="0" fontId="134" fillId="33" borderId="11" xfId="0" applyFont="1" applyFill="1" applyBorder="1" applyAlignment="1">
      <alignment vertical="center" wrapText="1"/>
    </xf>
    <xf numFmtId="2" fontId="134" fillId="33" borderId="11" xfId="0" applyNumberFormat="1" applyFont="1" applyFill="1" applyBorder="1" applyAlignment="1">
      <alignment horizontal="center" vertical="center" wrapText="1"/>
    </xf>
    <xf numFmtId="2" fontId="0" fillId="33" borderId="11" xfId="0" applyNumberFormat="1" applyFont="1" applyFill="1" applyBorder="1" applyAlignment="1">
      <alignment horizontal="center"/>
    </xf>
    <xf numFmtId="0" fontId="2" fillId="33" borderId="11" xfId="0" applyFont="1" applyFill="1" applyBorder="1" applyAlignment="1">
      <alignment horizontal="left"/>
    </xf>
    <xf numFmtId="4" fontId="134" fillId="33" borderId="11" xfId="0" applyNumberFormat="1" applyFont="1" applyFill="1" applyBorder="1" applyAlignment="1">
      <alignment horizontal="center" vertical="center" wrapText="1"/>
    </xf>
    <xf numFmtId="179" fontId="0" fillId="0" borderId="11" xfId="0" applyNumberFormat="1" applyFont="1" applyFill="1" applyBorder="1" applyAlignment="1">
      <alignment vertical="center"/>
    </xf>
    <xf numFmtId="2" fontId="0" fillId="0" borderId="11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2" fontId="2" fillId="0" borderId="11" xfId="0" applyNumberFormat="1" applyFont="1" applyFill="1" applyBorder="1" applyAlignment="1">
      <alignment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top" wrapText="1"/>
    </xf>
    <xf numFmtId="0" fontId="35" fillId="0" borderId="14" xfId="0" applyFont="1" applyBorder="1" applyAlignment="1">
      <alignment horizontal="center" vertical="top" wrapText="1"/>
    </xf>
    <xf numFmtId="0" fontId="35" fillId="0" borderId="15" xfId="0" applyFont="1" applyBorder="1" applyAlignment="1">
      <alignment horizontal="center" vertical="top" wrapText="1"/>
    </xf>
    <xf numFmtId="0" fontId="0" fillId="33" borderId="11" xfId="0" applyFill="1" applyBorder="1" applyAlignment="1">
      <alignment horizontal="center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137" fillId="33" borderId="11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2" fontId="0" fillId="33" borderId="11" xfId="0" applyNumberFormat="1" applyFont="1" applyFill="1" applyBorder="1" applyAlignment="1">
      <alignment horizontal="center" vertical="center" wrapText="1"/>
    </xf>
    <xf numFmtId="2" fontId="0" fillId="33" borderId="10" xfId="0" applyNumberFormat="1" applyFont="1" applyFill="1" applyBorder="1" applyAlignment="1">
      <alignment horizontal="center" vertical="center" wrapText="1"/>
    </xf>
    <xf numFmtId="0" fontId="118" fillId="0" borderId="0" xfId="0" applyFont="1" applyBorder="1" applyAlignment="1">
      <alignment horizontal="center"/>
    </xf>
    <xf numFmtId="0" fontId="134" fillId="37" borderId="0" xfId="0" applyFont="1" applyFill="1" applyBorder="1" applyAlignment="1">
      <alignment horizontal="center"/>
    </xf>
    <xf numFmtId="0" fontId="2" fillId="0" borderId="0" xfId="58" applyFont="1" applyBorder="1" applyAlignment="1">
      <alignment horizontal="center" vertical="top" wrapText="1"/>
      <protection/>
    </xf>
    <xf numFmtId="0" fontId="2" fillId="0" borderId="0" xfId="58" applyFont="1" applyBorder="1">
      <alignment/>
      <protection/>
    </xf>
    <xf numFmtId="0" fontId="0" fillId="0" borderId="11" xfId="0" applyFont="1" applyBorder="1" applyAlignment="1">
      <alignment/>
    </xf>
    <xf numFmtId="0" fontId="2" fillId="0" borderId="11" xfId="56" applyFont="1" applyBorder="1" applyAlignment="1">
      <alignment vertical="top" wrapText="1"/>
      <protection/>
    </xf>
    <xf numFmtId="0" fontId="2" fillId="0" borderId="11" xfId="56" applyFont="1" applyBorder="1">
      <alignment/>
      <protection/>
    </xf>
    <xf numFmtId="1" fontId="11" fillId="0" borderId="11" xfId="0" applyNumberFormat="1" applyFont="1" applyBorder="1" applyAlignment="1">
      <alignment/>
    </xf>
    <xf numFmtId="0" fontId="11" fillId="0" borderId="11" xfId="0" applyFont="1" applyBorder="1" applyAlignment="1">
      <alignment/>
    </xf>
    <xf numFmtId="0" fontId="58" fillId="33" borderId="11" xfId="58" applyFont="1" applyFill="1" applyBorder="1">
      <alignment/>
      <protection/>
    </xf>
    <xf numFmtId="0" fontId="58" fillId="0" borderId="11" xfId="58" applyFont="1" applyFill="1" applyBorder="1">
      <alignment/>
      <protection/>
    </xf>
    <xf numFmtId="0" fontId="58" fillId="33" borderId="11" xfId="58" applyFont="1" applyFill="1" applyBorder="1" applyAlignment="1">
      <alignment wrapText="1"/>
      <protection/>
    </xf>
    <xf numFmtId="1" fontId="19" fillId="0" borderId="11" xfId="56" applyNumberFormat="1" applyFont="1" applyBorder="1">
      <alignment/>
      <protection/>
    </xf>
    <xf numFmtId="0" fontId="19" fillId="0" borderId="11" xfId="56" applyFont="1" applyBorder="1">
      <alignment/>
      <protection/>
    </xf>
    <xf numFmtId="0" fontId="51" fillId="0" borderId="11" xfId="0" applyFont="1" applyFill="1" applyBorder="1" applyAlignment="1">
      <alignment wrapText="1"/>
    </xf>
    <xf numFmtId="2" fontId="0" fillId="0" borderId="11" xfId="0" applyNumberFormat="1" applyFont="1" applyBorder="1" applyAlignment="1">
      <alignment horizontal="right" vertical="top"/>
    </xf>
    <xf numFmtId="2" fontId="0" fillId="0" borderId="11" xfId="0" applyNumberFormat="1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horizontal="center" vertical="top"/>
    </xf>
    <xf numFmtId="0" fontId="0" fillId="0" borderId="11" xfId="0" applyFont="1" applyBorder="1" applyAlignment="1">
      <alignment horizontal="center" vertical="top"/>
    </xf>
    <xf numFmtId="0" fontId="134" fillId="0" borderId="14" xfId="0" applyFont="1" applyFill="1" applyBorder="1" applyAlignment="1">
      <alignment horizontal="center"/>
    </xf>
    <xf numFmtId="2" fontId="134" fillId="0" borderId="11" xfId="0" applyNumberFormat="1" applyFont="1" applyFill="1" applyBorder="1" applyAlignment="1">
      <alignment horizontal="center" vertical="top" wrapText="1"/>
    </xf>
    <xf numFmtId="2" fontId="135" fillId="0" borderId="11" xfId="0" applyNumberFormat="1" applyFont="1" applyFill="1" applyBorder="1" applyAlignment="1">
      <alignment horizontal="center" vertical="center" wrapText="1"/>
    </xf>
    <xf numFmtId="0" fontId="135" fillId="0" borderId="14" xfId="0" applyFont="1" applyFill="1" applyBorder="1" applyAlignment="1">
      <alignment horizontal="center" vertical="center"/>
    </xf>
    <xf numFmtId="0" fontId="135" fillId="0" borderId="11" xfId="0" applyFont="1" applyFill="1" applyBorder="1" applyAlignment="1">
      <alignment horizontal="center" vertical="center"/>
    </xf>
    <xf numFmtId="0" fontId="134" fillId="0" borderId="11" xfId="0" applyFont="1" applyFill="1" applyBorder="1" applyAlignment="1">
      <alignment horizontal="center"/>
    </xf>
    <xf numFmtId="0" fontId="135" fillId="0" borderId="11" xfId="0" applyFont="1" applyFill="1" applyBorder="1" applyAlignment="1">
      <alignment horizontal="center"/>
    </xf>
    <xf numFmtId="0" fontId="135" fillId="0" borderId="11" xfId="0" applyFont="1" applyFill="1" applyBorder="1" applyAlignment="1">
      <alignment horizontal="center" wrapText="1"/>
    </xf>
    <xf numFmtId="0" fontId="135" fillId="0" borderId="14" xfId="0" applyFont="1" applyFill="1" applyBorder="1" applyAlignment="1">
      <alignment horizontal="center"/>
    </xf>
    <xf numFmtId="0" fontId="2" fillId="0" borderId="0" xfId="0" applyFont="1" applyBorder="1" applyAlignment="1" quotePrefix="1">
      <alignment horizontal="center"/>
    </xf>
    <xf numFmtId="0" fontId="129" fillId="0" borderId="0" xfId="0" applyFont="1" applyFill="1" applyBorder="1" applyAlignment="1">
      <alignment horizontal="center"/>
    </xf>
    <xf numFmtId="1" fontId="128" fillId="0" borderId="0" xfId="0" applyNumberFormat="1" applyFont="1" applyFill="1" applyBorder="1" applyAlignment="1">
      <alignment horizontal="center"/>
    </xf>
    <xf numFmtId="0" fontId="129" fillId="0" borderId="0" xfId="0" applyFont="1" applyBorder="1" applyAlignment="1">
      <alignment horizontal="center"/>
    </xf>
    <xf numFmtId="1" fontId="129" fillId="0" borderId="0" xfId="0" applyNumberFormat="1" applyFont="1" applyBorder="1" applyAlignment="1">
      <alignment horizontal="center"/>
    </xf>
    <xf numFmtId="0" fontId="125" fillId="0" borderId="11" xfId="0" applyFont="1" applyBorder="1" applyAlignment="1">
      <alignment horizontal="center"/>
    </xf>
    <xf numFmtId="0" fontId="125" fillId="0" borderId="14" xfId="0" applyFont="1" applyBorder="1" applyAlignment="1">
      <alignment horizontal="center"/>
    </xf>
    <xf numFmtId="2" fontId="0" fillId="33" borderId="11" xfId="0" applyNumberFormat="1" applyFont="1" applyFill="1" applyBorder="1" applyAlignment="1">
      <alignment/>
    </xf>
    <xf numFmtId="2" fontId="0" fillId="0" borderId="11" xfId="0" applyNumberFormat="1" applyFont="1" applyFill="1" applyBorder="1" applyAlignment="1">
      <alignment/>
    </xf>
    <xf numFmtId="0" fontId="124" fillId="0" borderId="11" xfId="0" applyFont="1" applyBorder="1" applyAlignment="1">
      <alignment horizontal="center"/>
    </xf>
    <xf numFmtId="0" fontId="124" fillId="0" borderId="11" xfId="0" applyFont="1" applyBorder="1" applyAlignment="1">
      <alignment horizontal="center"/>
    </xf>
    <xf numFmtId="2" fontId="2" fillId="33" borderId="11" xfId="0" applyNumberFormat="1" applyFont="1" applyFill="1" applyBorder="1" applyAlignment="1">
      <alignment/>
    </xf>
    <xf numFmtId="2" fontId="2" fillId="33" borderId="11" xfId="0" applyNumberFormat="1" applyFont="1" applyFill="1" applyBorder="1" applyAlignment="1">
      <alignment horizontal="center"/>
    </xf>
    <xf numFmtId="0" fontId="135" fillId="33" borderId="11" xfId="0" applyFont="1" applyFill="1" applyBorder="1" applyAlignment="1">
      <alignment horizontal="center" vertical="center" wrapText="1"/>
    </xf>
    <xf numFmtId="0" fontId="135" fillId="33" borderId="14" xfId="0" applyFont="1" applyFill="1" applyBorder="1" applyAlignment="1">
      <alignment horizontal="center" vertical="center" wrapText="1"/>
    </xf>
    <xf numFmtId="0" fontId="135" fillId="33" borderId="11" xfId="0" applyFont="1" applyFill="1" applyBorder="1" applyAlignment="1">
      <alignment vertical="center" wrapText="1"/>
    </xf>
    <xf numFmtId="2" fontId="135" fillId="33" borderId="11" xfId="0" applyNumberFormat="1" applyFont="1" applyFill="1" applyBorder="1" applyAlignment="1">
      <alignment horizontal="center" vertical="center" wrapText="1"/>
    </xf>
    <xf numFmtId="2" fontId="138" fillId="33" borderId="11" xfId="0" applyNumberFormat="1" applyFont="1" applyFill="1" applyBorder="1" applyAlignment="1">
      <alignment horizontal="center" vertical="center"/>
    </xf>
    <xf numFmtId="0" fontId="0" fillId="0" borderId="11" xfId="66" applyFont="1" applyFill="1" applyBorder="1" applyAlignment="1">
      <alignment vertical="center" wrapText="1"/>
      <protection/>
    </xf>
    <xf numFmtId="0" fontId="139" fillId="0" borderId="26" xfId="56" applyFont="1" applyBorder="1" applyAlignment="1">
      <alignment wrapText="1"/>
      <protection/>
    </xf>
    <xf numFmtId="0" fontId="140" fillId="0" borderId="26" xfId="56" applyFont="1" applyBorder="1" applyAlignment="1">
      <alignment wrapText="1"/>
      <protection/>
    </xf>
    <xf numFmtId="0" fontId="131" fillId="35" borderId="11" xfId="0" applyFont="1" applyFill="1" applyBorder="1" applyAlignment="1">
      <alignment horizontal="center" vertical="center" wrapText="1"/>
    </xf>
    <xf numFmtId="0" fontId="131" fillId="0" borderId="11" xfId="0" applyFont="1" applyBorder="1" applyAlignment="1">
      <alignment horizontal="center" vertical="center" wrapText="1"/>
    </xf>
    <xf numFmtId="0" fontId="125" fillId="0" borderId="25" xfId="0" applyFont="1" applyBorder="1" applyAlignment="1">
      <alignment horizontal="center" vertical="center" wrapText="1"/>
    </xf>
    <xf numFmtId="0" fontId="86" fillId="0" borderId="25" xfId="0" applyFont="1" applyFill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51" fillId="0" borderId="11" xfId="0" applyFont="1" applyFill="1" applyBorder="1" applyAlignment="1">
      <alignment horizontal="center" vertical="center"/>
    </xf>
    <xf numFmtId="2" fontId="51" fillId="0" borderId="11" xfId="0" applyNumberFormat="1" applyFont="1" applyFill="1" applyBorder="1" applyAlignment="1">
      <alignment horizontal="center" vertical="center"/>
    </xf>
    <xf numFmtId="2" fontId="2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" fontId="135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Border="1" applyAlignment="1">
      <alignment/>
    </xf>
    <xf numFmtId="0" fontId="0" fillId="0" borderId="11" xfId="0" applyFont="1" applyFill="1" applyBorder="1" applyAlignment="1">
      <alignment horizontal="center" vertical="center" wrapText="1"/>
    </xf>
    <xf numFmtId="0" fontId="129" fillId="0" borderId="14" xfId="0" applyFont="1" applyBorder="1" applyAlignment="1">
      <alignment/>
    </xf>
    <xf numFmtId="0" fontId="129" fillId="0" borderId="12" xfId="0" applyFont="1" applyBorder="1" applyAlignment="1">
      <alignment/>
    </xf>
    <xf numFmtId="2" fontId="14" fillId="0" borderId="11" xfId="56" applyNumberFormat="1" applyFont="1" applyBorder="1" applyAlignment="1">
      <alignment horizontal="right"/>
      <protection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0" fillId="33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0" fontId="54" fillId="0" borderId="11" xfId="0" applyFont="1" applyFill="1" applyBorder="1" applyAlignment="1">
      <alignment horizontal="center"/>
    </xf>
    <xf numFmtId="0" fontId="59" fillId="0" borderId="11" xfId="58" applyFont="1" applyBorder="1" applyAlignment="1">
      <alignment horizontal="center" vertical="top" wrapText="1"/>
      <protection/>
    </xf>
    <xf numFmtId="1" fontId="11" fillId="0" borderId="11" xfId="0" applyNumberFormat="1" applyFont="1" applyBorder="1" applyAlignment="1">
      <alignment horizontal="center" vertical="center" wrapText="1"/>
    </xf>
    <xf numFmtId="1" fontId="12" fillId="33" borderId="11" xfId="0" applyNumberFormat="1" applyFont="1" applyFill="1" applyBorder="1" applyAlignment="1">
      <alignment horizontal="center"/>
    </xf>
    <xf numFmtId="1" fontId="51" fillId="0" borderId="11" xfId="0" applyNumberFormat="1" applyFont="1" applyFill="1" applyBorder="1" applyAlignment="1">
      <alignment horizontal="center"/>
    </xf>
    <xf numFmtId="0" fontId="2" fillId="0" borderId="0" xfId="64" applyFont="1" applyAlignment="1">
      <alignment/>
      <protection/>
    </xf>
    <xf numFmtId="0" fontId="2" fillId="0" borderId="0" xfId="56" applyFont="1" applyBorder="1" applyAlignment="1">
      <alignment vertical="top" wrapText="1"/>
      <protection/>
    </xf>
    <xf numFmtId="0" fontId="0" fillId="0" borderId="0" xfId="0" applyAlignment="1">
      <alignment/>
    </xf>
    <xf numFmtId="0" fontId="14" fillId="0" borderId="0" xfId="0" applyFont="1" applyAlignment="1">
      <alignment vertical="top" wrapText="1"/>
    </xf>
    <xf numFmtId="0" fontId="2" fillId="33" borderId="0" xfId="0" applyFont="1" applyFill="1" applyAlignment="1">
      <alignment/>
    </xf>
    <xf numFmtId="0" fontId="2" fillId="0" borderId="0" xfId="0" applyFont="1" applyFill="1" applyAlignment="1">
      <alignment/>
    </xf>
    <xf numFmtId="0" fontId="6" fillId="0" borderId="0" xfId="63" applyFont="1" applyAlignment="1">
      <alignment vertical="top" wrapText="1"/>
      <protection/>
    </xf>
    <xf numFmtId="0" fontId="2" fillId="0" borderId="0" xfId="63" applyFont="1" applyAlignment="1">
      <alignment/>
      <protection/>
    </xf>
    <xf numFmtId="0" fontId="0" fillId="0" borderId="0" xfId="63" applyAlignment="1">
      <alignment/>
      <protection/>
    </xf>
    <xf numFmtId="0" fontId="2" fillId="0" borderId="0" xfId="62" applyFont="1" applyAlignment="1">
      <alignment vertical="top" wrapText="1"/>
      <protection/>
    </xf>
    <xf numFmtId="0" fontId="129" fillId="0" borderId="11" xfId="0" applyFont="1" applyBorder="1" applyAlignment="1">
      <alignment wrapText="1"/>
    </xf>
    <xf numFmtId="189" fontId="12" fillId="0" borderId="11" xfId="64" applyNumberFormat="1" applyFont="1" applyBorder="1" applyAlignment="1">
      <alignment horizontal="center" vertical="top" wrapText="1"/>
      <protection/>
    </xf>
    <xf numFmtId="49" fontId="2" fillId="0" borderId="0" xfId="59" applyNumberFormat="1" applyFont="1" applyBorder="1" applyAlignment="1">
      <alignment horizontal="left" vertical="top"/>
      <protection/>
    </xf>
    <xf numFmtId="0" fontId="2" fillId="0" borderId="0" xfId="59" applyFont="1" applyBorder="1" applyAlignment="1">
      <alignment horizontal="center"/>
      <protection/>
    </xf>
    <xf numFmtId="0" fontId="2" fillId="0" borderId="0" xfId="59" applyFont="1" applyBorder="1" applyAlignment="1">
      <alignment horizontal="center" vertical="top" wrapText="1"/>
      <protection/>
    </xf>
    <xf numFmtId="0" fontId="2" fillId="0" borderId="10" xfId="59" applyFont="1" applyBorder="1" applyAlignment="1">
      <alignment horizontal="center" vertical="top" wrapText="1"/>
      <protection/>
    </xf>
    <xf numFmtId="0" fontId="2" fillId="0" borderId="12" xfId="59" applyFont="1" applyBorder="1" applyAlignment="1">
      <alignment horizontal="center" vertical="top" wrapText="1"/>
      <protection/>
    </xf>
    <xf numFmtId="0" fontId="2" fillId="0" borderId="11" xfId="59" applyFont="1" applyBorder="1" applyAlignment="1">
      <alignment horizontal="center" vertical="top"/>
      <protection/>
    </xf>
    <xf numFmtId="0" fontId="2" fillId="0" borderId="21" xfId="59" applyFont="1" applyBorder="1" applyAlignment="1">
      <alignment vertical="center"/>
      <protection/>
    </xf>
    <xf numFmtId="0" fontId="2" fillId="0" borderId="23" xfId="59" applyFont="1" applyBorder="1" applyAlignment="1">
      <alignment vertical="center"/>
      <protection/>
    </xf>
    <xf numFmtId="0" fontId="2" fillId="0" borderId="20" xfId="59" applyFont="1" applyBorder="1" applyAlignment="1">
      <alignment vertical="center"/>
      <protection/>
    </xf>
    <xf numFmtId="0" fontId="2" fillId="0" borderId="24" xfId="59" applyFont="1" applyBorder="1" applyAlignment="1">
      <alignment vertical="center"/>
      <protection/>
    </xf>
    <xf numFmtId="0" fontId="2" fillId="0" borderId="0" xfId="59" applyFont="1">
      <alignment/>
      <protection/>
    </xf>
    <xf numFmtId="0" fontId="2" fillId="0" borderId="0" xfId="59" applyFont="1" applyBorder="1" applyAlignment="1">
      <alignment horizontal="center" vertical="top"/>
      <protection/>
    </xf>
    <xf numFmtId="0" fontId="2" fillId="0" borderId="0" xfId="59" applyFont="1" applyFill="1" applyBorder="1" applyAlignment="1">
      <alignment horizontal="center" vertical="center" wrapText="1"/>
      <protection/>
    </xf>
    <xf numFmtId="0" fontId="2" fillId="0" borderId="0" xfId="59" applyFont="1" applyFill="1" applyBorder="1" applyAlignment="1">
      <alignment horizontal="center" vertical="center"/>
      <protection/>
    </xf>
    <xf numFmtId="2" fontId="2" fillId="0" borderId="0" xfId="59" applyNumberFormat="1" applyFont="1" applyFill="1" applyBorder="1" applyAlignment="1">
      <alignment horizontal="center" vertical="center"/>
      <protection/>
    </xf>
    <xf numFmtId="0" fontId="14" fillId="0" borderId="11" xfId="59" applyFont="1" applyBorder="1" applyAlignment="1">
      <alignment horizontal="center"/>
      <protection/>
    </xf>
    <xf numFmtId="0" fontId="14" fillId="0" borderId="11" xfId="59" applyFont="1" applyBorder="1" applyAlignment="1">
      <alignment horizontal="center" wrapText="1"/>
      <protection/>
    </xf>
    <xf numFmtId="0" fontId="0" fillId="0" borderId="0" xfId="59">
      <alignment/>
      <protection/>
    </xf>
    <xf numFmtId="2" fontId="12" fillId="0" borderId="11" xfId="59" applyNumberFormat="1" applyFont="1" applyBorder="1" applyAlignment="1">
      <alignment horizontal="right"/>
      <protection/>
    </xf>
    <xf numFmtId="2" fontId="12" fillId="0" borderId="11" xfId="59" applyNumberFormat="1" applyFont="1" applyFill="1" applyBorder="1" applyAlignment="1">
      <alignment horizontal="right"/>
      <protection/>
    </xf>
    <xf numFmtId="0" fontId="12" fillId="0" borderId="11" xfId="59" applyFont="1" applyBorder="1" applyAlignment="1">
      <alignment horizontal="center"/>
      <protection/>
    </xf>
    <xf numFmtId="2" fontId="0" fillId="0" borderId="11" xfId="59" applyNumberFormat="1" applyFont="1" applyBorder="1" applyAlignment="1">
      <alignment horizontal="right"/>
      <protection/>
    </xf>
    <xf numFmtId="0" fontId="135" fillId="0" borderId="20" xfId="0" applyFont="1" applyFill="1" applyBorder="1" applyAlignment="1">
      <alignment horizontal="center"/>
    </xf>
    <xf numFmtId="1" fontId="118" fillId="0" borderId="0" xfId="0" applyNumberFormat="1" applyFont="1" applyAlignment="1">
      <alignment horizontal="center"/>
    </xf>
    <xf numFmtId="1" fontId="118" fillId="0" borderId="0" xfId="0" applyNumberFormat="1" applyFont="1" applyBorder="1" applyAlignment="1">
      <alignment horizontal="center"/>
    </xf>
    <xf numFmtId="0" fontId="53" fillId="0" borderId="0" xfId="0" applyFont="1" applyFill="1" applyBorder="1" applyAlignment="1">
      <alignment horizontal="center"/>
    </xf>
    <xf numFmtId="0" fontId="96" fillId="0" borderId="25" xfId="52" applyFont="1" applyBorder="1" applyAlignment="1">
      <alignment wrapText="1"/>
    </xf>
    <xf numFmtId="0" fontId="97" fillId="38" borderId="25" xfId="0" applyFont="1" applyFill="1" applyBorder="1" applyAlignment="1">
      <alignment wrapText="1"/>
    </xf>
    <xf numFmtId="0" fontId="14" fillId="0" borderId="0" xfId="0" applyFont="1" applyAlignment="1">
      <alignment horizontal="center"/>
    </xf>
    <xf numFmtId="0" fontId="40" fillId="0" borderId="0" xfId="0" applyFont="1" applyAlignment="1">
      <alignment horizontal="center" wrapText="1"/>
    </xf>
    <xf numFmtId="2" fontId="0" fillId="0" borderId="11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1" xfId="59" applyFont="1" applyBorder="1" applyAlignment="1">
      <alignment horizontal="center"/>
      <protection/>
    </xf>
    <xf numFmtId="0" fontId="2" fillId="0" borderId="14" xfId="59" applyFont="1" applyBorder="1" applyAlignment="1">
      <alignment horizontal="center" vertical="center"/>
      <protection/>
    </xf>
    <xf numFmtId="0" fontId="2" fillId="0" borderId="15" xfId="59" applyFont="1" applyBorder="1" applyAlignment="1">
      <alignment horizontal="center" vertical="center"/>
      <protection/>
    </xf>
    <xf numFmtId="2" fontId="2" fillId="0" borderId="14" xfId="59" applyNumberFormat="1" applyFont="1" applyBorder="1" applyAlignment="1">
      <alignment horizontal="center" vertical="center"/>
      <protection/>
    </xf>
    <xf numFmtId="2" fontId="2" fillId="0" borderId="15" xfId="59" applyNumberFormat="1" applyFont="1" applyBorder="1" applyAlignment="1">
      <alignment horizontal="center" vertical="center"/>
      <protection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0" xfId="0" applyFont="1" applyAlignment="1">
      <alignment horizontal="left" vertical="top" wrapText="1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2" fontId="0" fillId="0" borderId="14" xfId="0" applyNumberFormat="1" applyFont="1" applyBorder="1" applyAlignment="1">
      <alignment horizontal="center" vertical="center"/>
    </xf>
    <xf numFmtId="2" fontId="0" fillId="0" borderId="15" xfId="0" applyNumberFormat="1" applyFont="1" applyBorder="1" applyAlignment="1">
      <alignment horizontal="center" vertical="center"/>
    </xf>
    <xf numFmtId="0" fontId="16" fillId="0" borderId="11" xfId="0" applyFont="1" applyBorder="1" applyAlignment="1" quotePrefix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0" fillId="0" borderId="21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13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4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16" fillId="0" borderId="14" xfId="0" applyFont="1" applyBorder="1" applyAlignment="1" quotePrefix="1">
      <alignment horizontal="center" vertical="top" wrapText="1"/>
    </xf>
    <xf numFmtId="0" fontId="16" fillId="0" borderId="15" xfId="0" applyFont="1" applyBorder="1" applyAlignment="1" quotePrefix="1">
      <alignment horizontal="center" vertical="top" wrapText="1"/>
    </xf>
    <xf numFmtId="0" fontId="16" fillId="0" borderId="18" xfId="0" applyFont="1" applyBorder="1" applyAlignment="1" quotePrefix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2" fontId="0" fillId="0" borderId="21" xfId="0" applyNumberFormat="1" applyFont="1" applyBorder="1" applyAlignment="1">
      <alignment horizontal="center" vertical="center"/>
    </xf>
    <xf numFmtId="2" fontId="0" fillId="0" borderId="23" xfId="0" applyNumberFormat="1" applyFont="1" applyBorder="1" applyAlignment="1">
      <alignment horizontal="center" vertical="center"/>
    </xf>
    <xf numFmtId="2" fontId="0" fillId="0" borderId="20" xfId="0" applyNumberFormat="1" applyFont="1" applyBorder="1" applyAlignment="1">
      <alignment horizontal="center" vertical="center"/>
    </xf>
    <xf numFmtId="2" fontId="0" fillId="0" borderId="24" xfId="0" applyNumberFormat="1" applyFont="1" applyBorder="1" applyAlignment="1">
      <alignment horizontal="center" vertical="center"/>
    </xf>
    <xf numFmtId="2" fontId="0" fillId="0" borderId="17" xfId="0" applyNumberFormat="1" applyFont="1" applyBorder="1" applyAlignment="1">
      <alignment horizontal="center" vertical="center"/>
    </xf>
    <xf numFmtId="2" fontId="0" fillId="0" borderId="27" xfId="0" applyNumberFormat="1" applyFont="1" applyBorder="1" applyAlignment="1">
      <alignment horizontal="center" vertical="center"/>
    </xf>
    <xf numFmtId="0" fontId="2" fillId="0" borderId="21" xfId="59" applyFont="1" applyBorder="1" applyAlignment="1">
      <alignment horizontal="center" vertical="top"/>
      <protection/>
    </xf>
    <xf numFmtId="0" fontId="2" fillId="0" borderId="22" xfId="59" applyFont="1" applyBorder="1" applyAlignment="1">
      <alignment horizontal="center" vertical="top"/>
      <protection/>
    </xf>
    <xf numFmtId="0" fontId="2" fillId="0" borderId="23" xfId="59" applyFont="1" applyBorder="1" applyAlignment="1">
      <alignment horizontal="center" vertical="top"/>
      <protection/>
    </xf>
    <xf numFmtId="0" fontId="2" fillId="0" borderId="17" xfId="59" applyFont="1" applyBorder="1" applyAlignment="1">
      <alignment horizontal="center" vertical="top"/>
      <protection/>
    </xf>
    <xf numFmtId="0" fontId="2" fillId="0" borderId="16" xfId="59" applyFont="1" applyBorder="1" applyAlignment="1">
      <alignment horizontal="center" vertical="top"/>
      <protection/>
    </xf>
    <xf numFmtId="0" fontId="2" fillId="0" borderId="27" xfId="59" applyFont="1" applyBorder="1" applyAlignment="1">
      <alignment horizontal="center" vertical="top"/>
      <protection/>
    </xf>
    <xf numFmtId="0" fontId="2" fillId="0" borderId="18" xfId="59" applyFont="1" applyBorder="1" applyAlignment="1">
      <alignment horizontal="center" vertical="center"/>
      <protection/>
    </xf>
    <xf numFmtId="0" fontId="2" fillId="0" borderId="14" xfId="59" applyFont="1" applyBorder="1" applyAlignment="1">
      <alignment horizontal="center"/>
      <protection/>
    </xf>
    <xf numFmtId="0" fontId="2" fillId="0" borderId="15" xfId="59" applyFont="1" applyBorder="1" applyAlignment="1">
      <alignment horizontal="center"/>
      <protection/>
    </xf>
    <xf numFmtId="0" fontId="2" fillId="0" borderId="14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 wrapText="1"/>
    </xf>
    <xf numFmtId="1" fontId="0" fillId="0" borderId="14" xfId="0" applyNumberFormat="1" applyFont="1" applyBorder="1" applyAlignment="1">
      <alignment horizontal="center"/>
    </xf>
    <xf numFmtId="1" fontId="0" fillId="0" borderId="15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0" fillId="0" borderId="0" xfId="59" applyFont="1" applyBorder="1" applyAlignment="1">
      <alignment horizontal="center"/>
      <protection/>
    </xf>
    <xf numFmtId="2" fontId="2" fillId="0" borderId="14" xfId="0" applyNumberFormat="1" applyFont="1" applyBorder="1" applyAlignment="1">
      <alignment horizontal="center" vertical="center"/>
    </xf>
    <xf numFmtId="2" fontId="2" fillId="0" borderId="15" xfId="0" applyNumberFormat="1" applyFont="1" applyBorder="1" applyAlignment="1">
      <alignment horizontal="center" vertical="center"/>
    </xf>
    <xf numFmtId="0" fontId="2" fillId="0" borderId="14" xfId="59" applyFont="1" applyBorder="1" applyAlignment="1">
      <alignment horizontal="center" vertical="top" wrapText="1"/>
      <protection/>
    </xf>
    <xf numFmtId="0" fontId="2" fillId="0" borderId="18" xfId="59" applyFont="1" applyBorder="1" applyAlignment="1">
      <alignment horizontal="center" vertical="top" wrapText="1"/>
      <protection/>
    </xf>
    <xf numFmtId="0" fontId="2" fillId="0" borderId="15" xfId="59" applyFont="1" applyBorder="1" applyAlignment="1">
      <alignment horizontal="center" vertical="top" wrapText="1"/>
      <protection/>
    </xf>
    <xf numFmtId="0" fontId="2" fillId="0" borderId="0" xfId="59" applyFont="1" applyBorder="1" applyAlignment="1">
      <alignment horizontal="left" vertical="top" wrapText="1"/>
      <protection/>
    </xf>
    <xf numFmtId="0" fontId="6" fillId="0" borderId="0" xfId="0" applyFont="1" applyAlignment="1">
      <alignment horizontal="center" vertical="top" wrapText="1"/>
    </xf>
    <xf numFmtId="0" fontId="14" fillId="0" borderId="11" xfId="59" applyFont="1" applyBorder="1" applyAlignment="1">
      <alignment horizontal="center"/>
      <protection/>
    </xf>
    <xf numFmtId="0" fontId="2" fillId="0" borderId="14" xfId="59" applyFont="1" applyFill="1" applyBorder="1" applyAlignment="1">
      <alignment horizontal="center" vertical="center" wrapText="1"/>
      <protection/>
    </xf>
    <xf numFmtId="0" fontId="2" fillId="0" borderId="18" xfId="59" applyFont="1" applyFill="1" applyBorder="1" applyAlignment="1">
      <alignment horizontal="center" vertical="center" wrapText="1"/>
      <protection/>
    </xf>
    <xf numFmtId="0" fontId="2" fillId="0" borderId="15" xfId="59" applyFont="1" applyFill="1" applyBorder="1" applyAlignment="1">
      <alignment horizontal="center" vertical="center" wrapText="1"/>
      <protection/>
    </xf>
    <xf numFmtId="0" fontId="2" fillId="0" borderId="14" xfId="59" applyFont="1" applyFill="1" applyBorder="1" applyAlignment="1">
      <alignment horizontal="center" vertical="center"/>
      <protection/>
    </xf>
    <xf numFmtId="0" fontId="2" fillId="0" borderId="15" xfId="59" applyFont="1" applyFill="1" applyBorder="1" applyAlignment="1">
      <alignment horizontal="center" vertical="center"/>
      <protection/>
    </xf>
    <xf numFmtId="0" fontId="12" fillId="0" borderId="0" xfId="59" applyFont="1" applyBorder="1" applyAlignment="1">
      <alignment horizontal="center"/>
      <protection/>
    </xf>
    <xf numFmtId="0" fontId="14" fillId="0" borderId="0" xfId="59" applyFont="1" applyBorder="1" applyAlignment="1">
      <alignment horizontal="left" wrapText="1"/>
      <protection/>
    </xf>
    <xf numFmtId="0" fontId="14" fillId="0" borderId="11" xfId="59" applyFont="1" applyBorder="1" applyAlignment="1">
      <alignment horizontal="center" wrapText="1"/>
      <protection/>
    </xf>
    <xf numFmtId="0" fontId="14" fillId="0" borderId="10" xfId="59" applyFont="1" applyBorder="1" applyAlignment="1">
      <alignment horizontal="center" vertical="top" wrapText="1"/>
      <protection/>
    </xf>
    <xf numFmtId="0" fontId="14" fillId="0" borderId="12" xfId="59" applyFont="1" applyBorder="1" applyAlignment="1">
      <alignment horizontal="center" vertical="top" wrapText="1"/>
      <protection/>
    </xf>
    <xf numFmtId="2" fontId="2" fillId="0" borderId="14" xfId="59" applyNumberFormat="1" applyFont="1" applyFill="1" applyBorder="1" applyAlignment="1">
      <alignment horizontal="center" vertical="center"/>
      <protection/>
    </xf>
    <xf numFmtId="2" fontId="2" fillId="0" borderId="15" xfId="59" applyNumberFormat="1" applyFont="1" applyFill="1" applyBorder="1" applyAlignment="1">
      <alignment horizontal="center" vertical="center"/>
      <protection/>
    </xf>
    <xf numFmtId="0" fontId="2" fillId="0" borderId="10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2" fillId="0" borderId="21" xfId="0" applyFont="1" applyBorder="1" applyAlignment="1">
      <alignment horizontal="center" vertical="top"/>
    </xf>
    <xf numFmtId="0" fontId="2" fillId="0" borderId="22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27" xfId="0" applyFont="1" applyBorder="1" applyAlignment="1">
      <alignment horizontal="center" vertical="top"/>
    </xf>
    <xf numFmtId="0" fontId="2" fillId="0" borderId="18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118" fillId="0" borderId="16" xfId="0" applyFont="1" applyBorder="1" applyAlignment="1">
      <alignment horizontal="center"/>
    </xf>
    <xf numFmtId="0" fontId="2" fillId="0" borderId="2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15" fillId="0" borderId="0" xfId="0" applyFont="1" applyAlignment="1">
      <alignment horizontal="center"/>
    </xf>
    <xf numFmtId="0" fontId="11" fillId="0" borderId="14" xfId="64" applyFont="1" applyBorder="1" applyAlignment="1">
      <alignment horizontal="center" vertical="top" wrapText="1"/>
      <protection/>
    </xf>
    <xf numFmtId="0" fontId="11" fillId="0" borderId="15" xfId="64" applyFont="1" applyBorder="1" applyAlignment="1">
      <alignment horizontal="center" vertical="top" wrapText="1"/>
      <protection/>
    </xf>
    <xf numFmtId="0" fontId="12" fillId="0" borderId="0" xfId="64" applyFont="1" applyAlignment="1">
      <alignment horizontal="left"/>
      <protection/>
    </xf>
    <xf numFmtId="0" fontId="14" fillId="0" borderId="11" xfId="64" applyFont="1" applyBorder="1" applyAlignment="1">
      <alignment horizontal="center" vertical="top" wrapText="1"/>
      <protection/>
    </xf>
    <xf numFmtId="0" fontId="14" fillId="0" borderId="21" xfId="64" applyFont="1" applyBorder="1" applyAlignment="1">
      <alignment horizontal="center" vertical="top" wrapText="1"/>
      <protection/>
    </xf>
    <xf numFmtId="0" fontId="14" fillId="0" borderId="22" xfId="64" applyFont="1" applyBorder="1" applyAlignment="1">
      <alignment horizontal="center" vertical="top" wrapText="1"/>
      <protection/>
    </xf>
    <xf numFmtId="0" fontId="14" fillId="0" borderId="23" xfId="64" applyFont="1" applyBorder="1" applyAlignment="1">
      <alignment horizontal="center" vertical="top" wrapText="1"/>
      <protection/>
    </xf>
    <xf numFmtId="0" fontId="14" fillId="0" borderId="17" xfId="64" applyFont="1" applyBorder="1" applyAlignment="1">
      <alignment horizontal="center" vertical="top" wrapText="1"/>
      <protection/>
    </xf>
    <xf numFmtId="0" fontId="14" fillId="0" borderId="16" xfId="64" applyFont="1" applyBorder="1" applyAlignment="1">
      <alignment horizontal="center" vertical="top" wrapText="1"/>
      <protection/>
    </xf>
    <xf numFmtId="0" fontId="14" fillId="0" borderId="27" xfId="64" applyFont="1" applyBorder="1" applyAlignment="1">
      <alignment horizontal="center" vertical="top" wrapText="1"/>
      <protection/>
    </xf>
    <xf numFmtId="0" fontId="14" fillId="0" borderId="10" xfId="64" applyFont="1" applyBorder="1" applyAlignment="1">
      <alignment horizontal="center" vertical="center" wrapText="1"/>
      <protection/>
    </xf>
    <xf numFmtId="0" fontId="14" fillId="0" borderId="19" xfId="64" applyFont="1" applyBorder="1" applyAlignment="1">
      <alignment horizontal="center" vertical="center" wrapText="1"/>
      <protection/>
    </xf>
    <xf numFmtId="0" fontId="14" fillId="0" borderId="12" xfId="64" applyFont="1" applyBorder="1" applyAlignment="1">
      <alignment horizontal="center" vertical="center" wrapText="1"/>
      <protection/>
    </xf>
    <xf numFmtId="0" fontId="14" fillId="0" borderId="21" xfId="64" applyFont="1" applyBorder="1" applyAlignment="1">
      <alignment horizontal="center" vertical="center" wrapText="1"/>
      <protection/>
    </xf>
    <xf numFmtId="0" fontId="14" fillId="0" borderId="22" xfId="64" applyFont="1" applyBorder="1" applyAlignment="1">
      <alignment horizontal="center" vertical="center" wrapText="1"/>
      <protection/>
    </xf>
    <xf numFmtId="0" fontId="14" fillId="0" borderId="23" xfId="64" applyFont="1" applyBorder="1" applyAlignment="1">
      <alignment horizontal="center" vertical="center" wrapText="1"/>
      <protection/>
    </xf>
    <xf numFmtId="0" fontId="14" fillId="0" borderId="17" xfId="64" applyFont="1" applyBorder="1" applyAlignment="1">
      <alignment horizontal="center" vertical="center" wrapText="1"/>
      <protection/>
    </xf>
    <xf numFmtId="0" fontId="14" fillId="0" borderId="16" xfId="64" applyFont="1" applyBorder="1" applyAlignment="1">
      <alignment horizontal="center" vertical="center" wrapText="1"/>
      <protection/>
    </xf>
    <xf numFmtId="0" fontId="14" fillId="0" borderId="27" xfId="64" applyFont="1" applyBorder="1" applyAlignment="1">
      <alignment horizontal="center" vertical="center" wrapText="1"/>
      <protection/>
    </xf>
    <xf numFmtId="0" fontId="14" fillId="0" borderId="11" xfId="64" applyFont="1" applyBorder="1" applyAlignment="1">
      <alignment horizontal="center" vertical="center" wrapText="1"/>
      <protection/>
    </xf>
    <xf numFmtId="0" fontId="10" fillId="0" borderId="0" xfId="62" applyFont="1" applyAlignment="1">
      <alignment horizontal="center"/>
      <protection/>
    </xf>
    <xf numFmtId="0" fontId="5" fillId="0" borderId="0" xfId="62" applyFont="1" applyAlignment="1">
      <alignment horizontal="center"/>
      <protection/>
    </xf>
    <xf numFmtId="0" fontId="25" fillId="0" borderId="0" xfId="62" applyFont="1" applyAlignment="1">
      <alignment horizontal="center"/>
      <protection/>
    </xf>
    <xf numFmtId="0" fontId="30" fillId="0" borderId="0" xfId="62" applyFont="1" applyAlignment="1">
      <alignment horizontal="center"/>
      <protection/>
    </xf>
    <xf numFmtId="0" fontId="2" fillId="0" borderId="0" xfId="64" applyFont="1" applyAlignment="1">
      <alignment horizontal="left"/>
      <protection/>
    </xf>
    <xf numFmtId="0" fontId="16" fillId="0" borderId="16" xfId="64" applyFont="1" applyBorder="1" applyAlignment="1">
      <alignment horizontal="right"/>
      <protection/>
    </xf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1" fillId="0" borderId="0" xfId="0" applyFont="1" applyAlignment="1">
      <alignment horizontal="center" wrapText="1"/>
    </xf>
    <xf numFmtId="0" fontId="16" fillId="0" borderId="16" xfId="0" applyFont="1" applyBorder="1" applyAlignment="1">
      <alignment horizontal="right"/>
    </xf>
    <xf numFmtId="0" fontId="2" fillId="0" borderId="0" xfId="56" applyFont="1" applyAlignment="1">
      <alignment horizontal="center" vertical="top" wrapText="1"/>
      <protection/>
    </xf>
    <xf numFmtId="0" fontId="16" fillId="0" borderId="0" xfId="0" applyFont="1" applyBorder="1" applyAlignment="1">
      <alignment horizontal="right"/>
    </xf>
    <xf numFmtId="0" fontId="2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2" fillId="0" borderId="13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134" fillId="0" borderId="14" xfId="0" applyFont="1" applyFill="1" applyBorder="1" applyAlignment="1">
      <alignment horizontal="center"/>
    </xf>
    <xf numFmtId="0" fontId="134" fillId="0" borderId="15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45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46" fillId="0" borderId="21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0" xfId="0" applyBorder="1" applyAlignment="1">
      <alignment/>
    </xf>
    <xf numFmtId="0" fontId="0" fillId="0" borderId="0" xfId="0" applyAlignment="1">
      <alignment/>
    </xf>
    <xf numFmtId="0" fontId="0" fillId="0" borderId="24" xfId="0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0" fillId="0" borderId="27" xfId="0" applyBorder="1" applyAlignment="1">
      <alignment/>
    </xf>
    <xf numFmtId="0" fontId="47" fillId="0" borderId="21" xfId="0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/>
    </xf>
    <xf numFmtId="0" fontId="47" fillId="0" borderId="23" xfId="0" applyFont="1" applyBorder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7" fillId="0" borderId="24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47" fillId="0" borderId="27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2" fillId="0" borderId="0" xfId="0" applyFont="1" applyBorder="1" applyAlignment="1">
      <alignment horizontal="right"/>
    </xf>
    <xf numFmtId="0" fontId="16" fillId="0" borderId="1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4" fillId="0" borderId="14" xfId="56" applyFont="1" applyBorder="1" applyAlignment="1">
      <alignment horizontal="center"/>
      <protection/>
    </xf>
    <xf numFmtId="0" fontId="14" fillId="0" borderId="15" xfId="56" applyFont="1" applyBorder="1" applyAlignment="1">
      <alignment horizontal="center"/>
      <protection/>
    </xf>
    <xf numFmtId="0" fontId="2" fillId="0" borderId="10" xfId="56" applyFont="1" applyBorder="1" applyAlignment="1">
      <alignment horizontal="center" vertical="top" wrapText="1"/>
      <protection/>
    </xf>
    <xf numFmtId="0" fontId="2" fillId="0" borderId="19" xfId="56" applyFont="1" applyBorder="1" applyAlignment="1">
      <alignment horizontal="center" vertical="top" wrapText="1"/>
      <protection/>
    </xf>
    <xf numFmtId="0" fontId="2" fillId="0" borderId="12" xfId="56" applyFont="1" applyBorder="1" applyAlignment="1">
      <alignment horizontal="center" vertical="top" wrapText="1"/>
      <protection/>
    </xf>
    <xf numFmtId="0" fontId="2" fillId="0" borderId="11" xfId="56" applyFont="1" applyBorder="1" applyAlignment="1">
      <alignment horizontal="center" vertical="top" wrapText="1"/>
      <protection/>
    </xf>
    <xf numFmtId="0" fontId="2" fillId="0" borderId="11" xfId="56" applyFont="1" applyBorder="1" applyAlignment="1">
      <alignment horizontal="center" vertical="center" wrapText="1"/>
      <protection/>
    </xf>
    <xf numFmtId="0" fontId="6" fillId="0" borderId="0" xfId="56" applyFont="1" applyAlignment="1">
      <alignment horizontal="center"/>
      <protection/>
    </xf>
    <xf numFmtId="0" fontId="10" fillId="0" borderId="0" xfId="56" applyFont="1" applyAlignment="1">
      <alignment horizontal="center"/>
      <protection/>
    </xf>
    <xf numFmtId="0" fontId="2" fillId="33" borderId="10" xfId="56" applyFont="1" applyFill="1" applyBorder="1" applyAlignment="1">
      <alignment horizontal="center" vertical="top" wrapText="1"/>
      <protection/>
    </xf>
    <xf numFmtId="0" fontId="2" fillId="33" borderId="19" xfId="56" applyFont="1" applyFill="1" applyBorder="1" applyAlignment="1">
      <alignment horizontal="center" vertical="top" wrapText="1"/>
      <protection/>
    </xf>
    <xf numFmtId="0" fontId="2" fillId="33" borderId="12" xfId="56" applyFont="1" applyFill="1" applyBorder="1" applyAlignment="1">
      <alignment horizontal="center" vertical="top" wrapText="1"/>
      <protection/>
    </xf>
    <xf numFmtId="0" fontId="7" fillId="0" borderId="0" xfId="56" applyFont="1" applyBorder="1" applyAlignment="1">
      <alignment horizontal="left"/>
      <protection/>
    </xf>
    <xf numFmtId="0" fontId="0" fillId="0" borderId="0" xfId="0" applyFont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0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46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57" fillId="0" borderId="0" xfId="0" applyFont="1" applyAlignment="1">
      <alignment horizontal="center" vertical="center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39" fillId="0" borderId="0" xfId="0" applyFont="1" applyAlignment="1">
      <alignment horizontal="center"/>
    </xf>
    <xf numFmtId="0" fontId="124" fillId="0" borderId="0" xfId="0" applyFont="1" applyBorder="1" applyAlignment="1">
      <alignment horizontal="center" vertical="top"/>
    </xf>
    <xf numFmtId="0" fontId="121" fillId="0" borderId="11" xfId="0" applyFont="1" applyBorder="1" applyAlignment="1">
      <alignment horizontal="center" vertical="top" wrapText="1"/>
    </xf>
    <xf numFmtId="0" fontId="16" fillId="0" borderId="16" xfId="0" applyFont="1" applyBorder="1" applyAlignment="1">
      <alignment horizontal="left"/>
    </xf>
    <xf numFmtId="0" fontId="121" fillId="0" borderId="10" xfId="0" applyFont="1" applyBorder="1" applyAlignment="1">
      <alignment horizontal="center" vertical="top" wrapText="1"/>
    </xf>
    <xf numFmtId="0" fontId="121" fillId="0" borderId="19" xfId="0" applyFont="1" applyBorder="1" applyAlignment="1">
      <alignment horizontal="center" vertical="top" wrapText="1"/>
    </xf>
    <xf numFmtId="0" fontId="121" fillId="0" borderId="12" xfId="0" applyFont="1" applyBorder="1" applyAlignment="1">
      <alignment horizontal="center" vertical="top" wrapText="1"/>
    </xf>
    <xf numFmtId="0" fontId="49" fillId="0" borderId="10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1" fontId="14" fillId="0" borderId="11" xfId="0" applyNumberFormat="1" applyFont="1" applyBorder="1" applyAlignment="1">
      <alignment horizontal="center" vertical="center" wrapText="1"/>
    </xf>
    <xf numFmtId="3" fontId="14" fillId="0" borderId="0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50" fillId="0" borderId="21" xfId="0" applyFont="1" applyBorder="1" applyAlignment="1">
      <alignment horizontal="center" vertical="center" wrapText="1"/>
    </xf>
    <xf numFmtId="0" fontId="50" fillId="0" borderId="22" xfId="0" applyFont="1" applyBorder="1" applyAlignment="1">
      <alignment horizontal="center" vertical="center" wrapText="1"/>
    </xf>
    <xf numFmtId="0" fontId="50" fillId="0" borderId="23" xfId="0" applyFont="1" applyBorder="1" applyAlignment="1">
      <alignment horizontal="center" vertical="center" wrapText="1"/>
    </xf>
    <xf numFmtId="0" fontId="50" fillId="0" borderId="20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50" fillId="0" borderId="24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50" fillId="0" borderId="27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top" wrapText="1"/>
    </xf>
    <xf numFmtId="0" fontId="34" fillId="0" borderId="14" xfId="0" applyFont="1" applyBorder="1" applyAlignment="1">
      <alignment horizontal="center" vertical="top" wrapText="1"/>
    </xf>
    <xf numFmtId="0" fontId="34" fillId="0" borderId="18" xfId="0" applyFont="1" applyBorder="1" applyAlignment="1">
      <alignment horizontal="center" vertical="top" wrapText="1"/>
    </xf>
    <xf numFmtId="0" fontId="34" fillId="0" borderId="15" xfId="0" applyFont="1" applyBorder="1" applyAlignment="1">
      <alignment horizontal="center" vertical="top" wrapText="1"/>
    </xf>
    <xf numFmtId="0" fontId="34" fillId="0" borderId="16" xfId="0" applyFont="1" applyBorder="1" applyAlignment="1">
      <alignment horizontal="right"/>
    </xf>
    <xf numFmtId="0" fontId="34" fillId="0" borderId="10" xfId="0" applyFont="1" applyBorder="1" applyAlignment="1">
      <alignment horizontal="center" vertical="top" wrapText="1"/>
    </xf>
    <xf numFmtId="0" fontId="34" fillId="0" borderId="12" xfId="0" applyFont="1" applyBorder="1" applyAlignment="1">
      <alignment horizontal="center" vertical="top" wrapText="1"/>
    </xf>
    <xf numFmtId="0" fontId="5" fillId="0" borderId="0" xfId="56" applyFont="1" applyAlignment="1">
      <alignment horizontal="center"/>
      <protection/>
    </xf>
    <xf numFmtId="0" fontId="5" fillId="0" borderId="0" xfId="56" applyFont="1" applyAlignment="1">
      <alignment/>
      <protection/>
    </xf>
    <xf numFmtId="0" fontId="2" fillId="0" borderId="0" xfId="56" applyFont="1" applyAlignment="1">
      <alignment horizontal="left"/>
      <protection/>
    </xf>
    <xf numFmtId="0" fontId="2" fillId="33" borderId="10" xfId="56" applyFont="1" applyFill="1" applyBorder="1" applyAlignment="1" quotePrefix="1">
      <alignment horizontal="center" vertical="center" wrapText="1"/>
      <protection/>
    </xf>
    <xf numFmtId="0" fontId="2" fillId="33" borderId="12" xfId="56" applyFont="1" applyFill="1" applyBorder="1" applyAlignment="1" quotePrefix="1">
      <alignment horizontal="center" vertical="center" wrapText="1"/>
      <protection/>
    </xf>
    <xf numFmtId="0" fontId="2" fillId="33" borderId="14" xfId="56" applyFont="1" applyFill="1" applyBorder="1" applyAlignment="1" quotePrefix="1">
      <alignment horizontal="center" vertical="center" wrapText="1"/>
      <protection/>
    </xf>
    <xf numFmtId="0" fontId="2" fillId="33" borderId="18" xfId="56" applyFont="1" applyFill="1" applyBorder="1" applyAlignment="1" quotePrefix="1">
      <alignment horizontal="center" vertical="center" wrapText="1"/>
      <protection/>
    </xf>
    <xf numFmtId="0" fontId="2" fillId="33" borderId="15" xfId="56" applyFont="1" applyFill="1" applyBorder="1" applyAlignment="1" quotePrefix="1">
      <alignment horizontal="center" vertical="center" wrapText="1"/>
      <protection/>
    </xf>
    <xf numFmtId="0" fontId="2" fillId="0" borderId="14" xfId="58" applyFont="1" applyBorder="1" applyAlignment="1">
      <alignment horizontal="left" vertical="center"/>
      <protection/>
    </xf>
    <xf numFmtId="0" fontId="2" fillId="0" borderId="18" xfId="58" applyFont="1" applyBorder="1" applyAlignment="1">
      <alignment horizontal="left" vertical="center"/>
      <protection/>
    </xf>
    <xf numFmtId="0" fontId="2" fillId="0" borderId="15" xfId="58" applyFont="1" applyBorder="1" applyAlignment="1">
      <alignment horizontal="left" vertical="center"/>
      <protection/>
    </xf>
    <xf numFmtId="0" fontId="53" fillId="0" borderId="14" xfId="0" applyFont="1" applyFill="1" applyBorder="1" applyAlignment="1">
      <alignment horizontal="center"/>
    </xf>
    <xf numFmtId="0" fontId="53" fillId="0" borderId="15" xfId="0" applyFont="1" applyFill="1" applyBorder="1" applyAlignment="1">
      <alignment horizontal="center"/>
    </xf>
    <xf numFmtId="0" fontId="15" fillId="0" borderId="0" xfId="0" applyFont="1" applyAlignment="1">
      <alignment horizontal="center" wrapText="1"/>
    </xf>
    <xf numFmtId="0" fontId="53" fillId="0" borderId="11" xfId="0" applyFont="1" applyFill="1" applyBorder="1" applyAlignment="1">
      <alignment horizontal="center"/>
    </xf>
    <xf numFmtId="0" fontId="15" fillId="0" borderId="0" xfId="0" applyFont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116" fillId="33" borderId="14" xfId="0" applyFont="1" applyFill="1" applyBorder="1" applyAlignment="1">
      <alignment horizontal="center" vertical="top" wrapText="1"/>
    </xf>
    <xf numFmtId="0" fontId="116" fillId="33" borderId="18" xfId="0" applyFont="1" applyFill="1" applyBorder="1" applyAlignment="1">
      <alignment horizontal="center" vertical="top" wrapText="1"/>
    </xf>
    <xf numFmtId="0" fontId="116" fillId="33" borderId="15" xfId="0" applyFont="1" applyFill="1" applyBorder="1" applyAlignment="1">
      <alignment horizontal="center" vertical="top" wrapText="1"/>
    </xf>
    <xf numFmtId="0" fontId="35" fillId="0" borderId="0" xfId="0" applyFont="1" applyBorder="1" applyAlignment="1">
      <alignment horizontal="center"/>
    </xf>
    <xf numFmtId="0" fontId="116" fillId="0" borderId="11" xfId="0" applyFont="1" applyBorder="1" applyAlignment="1">
      <alignment horizontal="center" vertical="top" wrapText="1"/>
    </xf>
    <xf numFmtId="0" fontId="16" fillId="33" borderId="16" xfId="0" applyFont="1" applyFill="1" applyBorder="1" applyAlignment="1">
      <alignment horizontal="right"/>
    </xf>
    <xf numFmtId="0" fontId="2" fillId="33" borderId="11" xfId="0" applyFont="1" applyFill="1" applyBorder="1" applyAlignment="1">
      <alignment horizontal="center" vertical="top" wrapText="1"/>
    </xf>
    <xf numFmtId="0" fontId="6" fillId="0" borderId="14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9" fillId="0" borderId="16" xfId="0" applyFont="1" applyBorder="1" applyAlignment="1">
      <alignment horizontal="right"/>
    </xf>
    <xf numFmtId="0" fontId="44" fillId="0" borderId="16" xfId="0" applyFont="1" applyBorder="1" applyAlignment="1">
      <alignment horizontal="right"/>
    </xf>
    <xf numFmtId="0" fontId="125" fillId="0" borderId="11" xfId="0" applyFont="1" applyBorder="1" applyAlignment="1">
      <alignment horizontal="center" vertical="center" wrapText="1"/>
    </xf>
    <xf numFmtId="0" fontId="2" fillId="0" borderId="14" xfId="66" applyFont="1" applyFill="1" applyBorder="1" applyAlignment="1">
      <alignment horizontal="center"/>
      <protection/>
    </xf>
    <xf numFmtId="0" fontId="2" fillId="0" borderId="15" xfId="66" applyFont="1" applyFill="1" applyBorder="1" applyAlignment="1">
      <alignment horizontal="center"/>
      <protection/>
    </xf>
    <xf numFmtId="0" fontId="47" fillId="0" borderId="11" xfId="67" applyFont="1" applyBorder="1" applyAlignment="1">
      <alignment horizontal="center" vertical="center" wrapText="1"/>
      <protection/>
    </xf>
    <xf numFmtId="0" fontId="2" fillId="0" borderId="11" xfId="0" applyFont="1" applyBorder="1" applyAlignment="1">
      <alignment horizontal="center" vertical="center" wrapText="1"/>
    </xf>
    <xf numFmtId="0" fontId="2" fillId="0" borderId="11" xfId="62" applyFont="1" applyBorder="1" applyAlignment="1">
      <alignment horizontal="center" vertical="center" wrapText="1"/>
      <protection/>
    </xf>
    <xf numFmtId="0" fontId="6" fillId="0" borderId="0" xfId="62" applyFont="1" applyAlignment="1">
      <alignment horizontal="center"/>
      <protection/>
    </xf>
    <xf numFmtId="0" fontId="124" fillId="0" borderId="11" xfId="0" applyFont="1" applyBorder="1" applyAlignment="1">
      <alignment horizontal="center"/>
    </xf>
    <xf numFmtId="0" fontId="2" fillId="0" borderId="11" xfId="62" applyFont="1" applyBorder="1" applyAlignment="1">
      <alignment horizontal="center" vertical="top" wrapText="1"/>
      <protection/>
    </xf>
    <xf numFmtId="0" fontId="0" fillId="0" borderId="11" xfId="0" applyBorder="1" applyAlignment="1">
      <alignment horizontal="center" vertical="top" wrapText="1"/>
    </xf>
    <xf numFmtId="0" fontId="7" fillId="0" borderId="0" xfId="62" applyFont="1" applyAlignment="1">
      <alignment horizontal="center"/>
      <protection/>
    </xf>
    <xf numFmtId="0" fontId="2" fillId="0" borderId="14" xfId="62" applyFont="1" applyBorder="1" applyAlignment="1">
      <alignment horizontal="center" vertical="top"/>
      <protection/>
    </xf>
    <xf numFmtId="0" fontId="2" fillId="0" borderId="18" xfId="62" applyFont="1" applyBorder="1" applyAlignment="1">
      <alignment horizontal="center" vertical="top"/>
      <protection/>
    </xf>
    <xf numFmtId="0" fontId="2" fillId="0" borderId="11" xfId="62" applyFont="1" applyBorder="1" applyAlignment="1">
      <alignment horizontal="center" vertical="top"/>
      <protection/>
    </xf>
    <xf numFmtId="0" fontId="0" fillId="0" borderId="0" xfId="62" applyAlignment="1">
      <alignment horizontal="center"/>
      <protection/>
    </xf>
    <xf numFmtId="0" fontId="0" fillId="0" borderId="0" xfId="0" applyAlignment="1">
      <alignment horizontal="left"/>
    </xf>
    <xf numFmtId="0" fontId="0" fillId="0" borderId="0" xfId="62" applyAlignment="1">
      <alignment horizontal="left"/>
      <protection/>
    </xf>
    <xf numFmtId="0" fontId="2" fillId="0" borderId="10" xfId="62" applyFont="1" applyBorder="1" applyAlignment="1">
      <alignment horizontal="center" vertical="top" wrapText="1"/>
      <protection/>
    </xf>
    <xf numFmtId="0" fontId="2" fillId="0" borderId="12" xfId="62" applyFont="1" applyBorder="1" applyAlignment="1">
      <alignment horizontal="center" vertical="top" wrapText="1"/>
      <protection/>
    </xf>
    <xf numFmtId="0" fontId="6" fillId="0" borderId="14" xfId="62" applyFont="1" applyBorder="1" applyAlignment="1">
      <alignment horizontal="center" vertical="top"/>
      <protection/>
    </xf>
    <xf numFmtId="0" fontId="6" fillId="0" borderId="18" xfId="62" applyFont="1" applyBorder="1" applyAlignment="1">
      <alignment horizontal="center" vertical="top"/>
      <protection/>
    </xf>
    <xf numFmtId="0" fontId="6" fillId="0" borderId="28" xfId="62" applyFont="1" applyBorder="1" applyAlignment="1">
      <alignment horizontal="center" vertical="top"/>
      <protection/>
    </xf>
    <xf numFmtId="0" fontId="4" fillId="0" borderId="0" xfId="62" applyFont="1" applyAlignment="1">
      <alignment horizontal="center"/>
      <protection/>
    </xf>
    <xf numFmtId="0" fontId="14" fillId="0" borderId="14" xfId="62" applyFont="1" applyBorder="1" applyAlignment="1">
      <alignment horizontal="center" vertical="center"/>
      <protection/>
    </xf>
    <xf numFmtId="0" fontId="14" fillId="0" borderId="15" xfId="62" applyFont="1" applyBorder="1" applyAlignment="1">
      <alignment horizontal="center" vertical="center"/>
      <protection/>
    </xf>
    <xf numFmtId="0" fontId="2" fillId="0" borderId="14" xfId="62" applyFont="1" applyBorder="1" applyAlignment="1">
      <alignment horizontal="center" vertical="top" wrapText="1"/>
      <protection/>
    </xf>
    <xf numFmtId="0" fontId="2" fillId="0" borderId="18" xfId="62" applyFont="1" applyBorder="1" applyAlignment="1">
      <alignment horizontal="center" vertical="top" wrapText="1"/>
      <protection/>
    </xf>
    <xf numFmtId="0" fontId="2" fillId="0" borderId="15" xfId="62" applyFont="1" applyBorder="1" applyAlignment="1">
      <alignment horizontal="center" vertical="top" wrapText="1"/>
      <protection/>
    </xf>
    <xf numFmtId="0" fontId="31" fillId="0" borderId="0" xfId="0" applyFont="1" applyAlignment="1">
      <alignment horizontal="right"/>
    </xf>
    <xf numFmtId="0" fontId="34" fillId="0" borderId="0" xfId="0" applyFont="1" applyAlignment="1">
      <alignment horizontal="center" wrapText="1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33" borderId="11" xfId="56" applyFont="1" applyFill="1" applyBorder="1" applyAlignment="1" quotePrefix="1">
      <alignment horizontal="center" vertical="center" wrapText="1"/>
      <protection/>
    </xf>
    <xf numFmtId="0" fontId="2" fillId="0" borderId="0" xfId="56" applyFont="1" applyAlignment="1">
      <alignment horizontal="center"/>
      <protection/>
    </xf>
    <xf numFmtId="0" fontId="14" fillId="0" borderId="0" xfId="56" applyFont="1" applyAlignment="1">
      <alignment horizontal="center"/>
      <protection/>
    </xf>
    <xf numFmtId="0" fontId="34" fillId="0" borderId="19" xfId="0" applyFont="1" applyBorder="1" applyAlignment="1">
      <alignment horizontal="center" vertical="top" wrapText="1"/>
    </xf>
    <xf numFmtId="0" fontId="16" fillId="0" borderId="0" xfId="56" applyFont="1" applyAlignment="1">
      <alignment horizontal="right"/>
      <protection/>
    </xf>
    <xf numFmtId="0" fontId="2" fillId="33" borderId="11" xfId="56" applyFont="1" applyFill="1" applyBorder="1" applyAlignment="1">
      <alignment horizontal="center" vertical="center" wrapText="1"/>
      <protection/>
    </xf>
    <xf numFmtId="0" fontId="2" fillId="0" borderId="11" xfId="56" applyFont="1" applyBorder="1" applyAlignment="1">
      <alignment horizontal="left"/>
      <protection/>
    </xf>
    <xf numFmtId="0" fontId="141" fillId="0" borderId="0" xfId="0" applyFont="1" applyBorder="1" applyAlignment="1">
      <alignment horizontal="left" vertical="center" wrapText="1"/>
    </xf>
    <xf numFmtId="0" fontId="120" fillId="0" borderId="0" xfId="0" applyFont="1" applyBorder="1" applyAlignment="1">
      <alignment horizontal="center" vertical="top"/>
    </xf>
    <xf numFmtId="0" fontId="2" fillId="0" borderId="16" xfId="0" applyFont="1" applyBorder="1" applyAlignment="1">
      <alignment horizontal="left"/>
    </xf>
    <xf numFmtId="0" fontId="121" fillId="0" borderId="21" xfId="0" applyFont="1" applyBorder="1" applyAlignment="1">
      <alignment horizontal="center" vertical="top" wrapText="1"/>
    </xf>
    <xf numFmtId="0" fontId="121" fillId="0" borderId="22" xfId="0" applyFont="1" applyBorder="1" applyAlignment="1">
      <alignment horizontal="center" vertical="top" wrapText="1"/>
    </xf>
    <xf numFmtId="0" fontId="121" fillId="0" borderId="23" xfId="0" applyFont="1" applyBorder="1" applyAlignment="1">
      <alignment horizontal="center" vertical="top" wrapText="1"/>
    </xf>
    <xf numFmtId="0" fontId="121" fillId="0" borderId="20" xfId="0" applyFont="1" applyBorder="1" applyAlignment="1">
      <alignment horizontal="center" vertical="top" wrapText="1"/>
    </xf>
    <xf numFmtId="0" fontId="121" fillId="0" borderId="0" xfId="0" applyFont="1" applyBorder="1" applyAlignment="1">
      <alignment horizontal="center" vertical="top" wrapText="1"/>
    </xf>
    <xf numFmtId="0" fontId="121" fillId="0" borderId="24" xfId="0" applyFont="1" applyBorder="1" applyAlignment="1">
      <alignment horizontal="center" vertical="top" wrapText="1"/>
    </xf>
    <xf numFmtId="0" fontId="142" fillId="0" borderId="21" xfId="0" applyFont="1" applyBorder="1" applyAlignment="1">
      <alignment horizontal="center" vertical="center"/>
    </xf>
    <xf numFmtId="0" fontId="142" fillId="0" borderId="22" xfId="0" applyFont="1" applyBorder="1" applyAlignment="1">
      <alignment horizontal="center" vertical="center"/>
    </xf>
    <xf numFmtId="0" fontId="142" fillId="0" borderId="23" xfId="0" applyFont="1" applyBorder="1" applyAlignment="1">
      <alignment horizontal="center" vertical="center"/>
    </xf>
    <xf numFmtId="0" fontId="142" fillId="0" borderId="20" xfId="0" applyFont="1" applyBorder="1" applyAlignment="1">
      <alignment horizontal="center" vertical="center"/>
    </xf>
    <xf numFmtId="0" fontId="142" fillId="0" borderId="0" xfId="0" applyFont="1" applyBorder="1" applyAlignment="1">
      <alignment horizontal="center" vertical="center"/>
    </xf>
    <xf numFmtId="0" fontId="142" fillId="0" borderId="24" xfId="0" applyFont="1" applyBorder="1" applyAlignment="1">
      <alignment horizontal="center" vertical="center"/>
    </xf>
    <xf numFmtId="0" fontId="142" fillId="0" borderId="17" xfId="0" applyFont="1" applyBorder="1" applyAlignment="1">
      <alignment horizontal="center" vertical="center"/>
    </xf>
    <xf numFmtId="0" fontId="142" fillId="0" borderId="16" xfId="0" applyFont="1" applyBorder="1" applyAlignment="1">
      <alignment horizontal="center" vertical="center"/>
    </xf>
    <xf numFmtId="0" fontId="142" fillId="0" borderId="27" xfId="0" applyFont="1" applyBorder="1" applyAlignment="1">
      <alignment horizontal="center" vertical="center"/>
    </xf>
    <xf numFmtId="0" fontId="124" fillId="0" borderId="0" xfId="0" applyFont="1" applyAlignment="1">
      <alignment horizontal="center" vertical="center"/>
    </xf>
    <xf numFmtId="0" fontId="124" fillId="0" borderId="0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 wrapText="1"/>
    </xf>
    <xf numFmtId="0" fontId="14" fillId="0" borderId="11" xfId="0" applyFont="1" applyBorder="1" applyAlignment="1">
      <alignment horizontal="center" vertical="top"/>
    </xf>
    <xf numFmtId="0" fontId="14" fillId="0" borderId="11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4" fillId="0" borderId="19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2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3" fillId="33" borderId="0" xfId="0" applyFont="1" applyFill="1" applyAlignment="1">
      <alignment horizontal="right"/>
    </xf>
    <xf numFmtId="0" fontId="2" fillId="33" borderId="11" xfId="0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right"/>
    </xf>
    <xf numFmtId="0" fontId="2" fillId="33" borderId="14" xfId="0" applyFont="1" applyFill="1" applyBorder="1" applyAlignment="1">
      <alignment horizontal="center" vertical="top" wrapText="1"/>
    </xf>
    <xf numFmtId="0" fontId="2" fillId="33" borderId="18" xfId="0" applyFont="1" applyFill="1" applyBorder="1" applyAlignment="1">
      <alignment horizontal="center" vertical="top" wrapText="1"/>
    </xf>
    <xf numFmtId="0" fontId="2" fillId="33" borderId="15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 horizontal="left"/>
    </xf>
    <xf numFmtId="0" fontId="15" fillId="33" borderId="0" xfId="0" applyFont="1" applyFill="1" applyAlignment="1">
      <alignment horizontal="center" wrapText="1"/>
    </xf>
    <xf numFmtId="0" fontId="6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2" fillId="33" borderId="21" xfId="0" applyFont="1" applyFill="1" applyBorder="1" applyAlignment="1">
      <alignment horizontal="center" vertical="top" wrapText="1"/>
    </xf>
    <xf numFmtId="0" fontId="2" fillId="33" borderId="17" xfId="0" applyFont="1" applyFill="1" applyBorder="1" applyAlignment="1">
      <alignment horizontal="center" vertical="top" wrapText="1"/>
    </xf>
    <xf numFmtId="0" fontId="0" fillId="34" borderId="0" xfId="0" applyFont="1" applyFill="1" applyAlignment="1">
      <alignment horizontal="center"/>
    </xf>
    <xf numFmtId="0" fontId="2" fillId="33" borderId="10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0" fontId="47" fillId="33" borderId="21" xfId="0" applyFont="1" applyFill="1" applyBorder="1" applyAlignment="1">
      <alignment horizontal="center" vertical="center"/>
    </xf>
    <xf numFmtId="0" fontId="47" fillId="33" borderId="22" xfId="0" applyFont="1" applyFill="1" applyBorder="1" applyAlignment="1">
      <alignment horizontal="center" vertical="center"/>
    </xf>
    <xf numFmtId="0" fontId="47" fillId="33" borderId="23" xfId="0" applyFont="1" applyFill="1" applyBorder="1" applyAlignment="1">
      <alignment horizontal="center" vertical="center"/>
    </xf>
    <xf numFmtId="0" fontId="47" fillId="33" borderId="20" xfId="0" applyFont="1" applyFill="1" applyBorder="1" applyAlignment="1">
      <alignment horizontal="center" vertical="center"/>
    </xf>
    <xf numFmtId="0" fontId="47" fillId="33" borderId="0" xfId="0" applyFont="1" applyFill="1" applyBorder="1" applyAlignment="1">
      <alignment horizontal="center" vertical="center"/>
    </xf>
    <xf numFmtId="0" fontId="47" fillId="33" borderId="24" xfId="0" applyFont="1" applyFill="1" applyBorder="1" applyAlignment="1">
      <alignment horizontal="center" vertical="center"/>
    </xf>
    <xf numFmtId="0" fontId="47" fillId="33" borderId="17" xfId="0" applyFont="1" applyFill="1" applyBorder="1" applyAlignment="1">
      <alignment horizontal="center" vertical="center"/>
    </xf>
    <xf numFmtId="0" fontId="47" fillId="33" borderId="16" xfId="0" applyFont="1" applyFill="1" applyBorder="1" applyAlignment="1">
      <alignment horizontal="center" vertical="center"/>
    </xf>
    <xf numFmtId="0" fontId="47" fillId="33" borderId="27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7" fillId="33" borderId="0" xfId="0" applyFont="1" applyFill="1" applyAlignment="1">
      <alignment horizontal="center" wrapText="1"/>
    </xf>
    <xf numFmtId="0" fontId="2" fillId="33" borderId="0" xfId="0" applyFont="1" applyFill="1" applyAlignment="1">
      <alignment horizontal="right"/>
    </xf>
    <xf numFmtId="0" fontId="42" fillId="0" borderId="0" xfId="56" applyFont="1" applyAlignment="1">
      <alignment horizontal="center"/>
      <protection/>
    </xf>
    <xf numFmtId="0" fontId="21" fillId="0" borderId="10" xfId="56" applyFont="1" applyBorder="1" applyAlignment="1">
      <alignment horizontal="center" vertical="top" wrapText="1"/>
      <protection/>
    </xf>
    <xf numFmtId="0" fontId="21" fillId="0" borderId="12" xfId="56" applyFont="1" applyBorder="1" applyAlignment="1">
      <alignment horizontal="center" vertical="top" wrapText="1"/>
      <protection/>
    </xf>
    <xf numFmtId="0" fontId="21" fillId="0" borderId="14" xfId="56" applyFont="1" applyBorder="1" applyAlignment="1">
      <alignment horizontal="center" vertical="top" wrapText="1"/>
      <protection/>
    </xf>
    <xf numFmtId="0" fontId="21" fillId="0" borderId="18" xfId="56" applyFont="1" applyBorder="1" applyAlignment="1">
      <alignment horizontal="center" vertical="top" wrapText="1"/>
      <protection/>
    </xf>
    <xf numFmtId="0" fontId="21" fillId="0" borderId="23" xfId="56" applyFont="1" applyBorder="1" applyAlignment="1">
      <alignment horizontal="center" vertical="top" wrapText="1"/>
      <protection/>
    </xf>
    <xf numFmtId="0" fontId="55" fillId="0" borderId="11" xfId="0" applyFont="1" applyFill="1" applyBorder="1" applyAlignment="1">
      <alignment horizontal="center"/>
    </xf>
    <xf numFmtId="0" fontId="21" fillId="0" borderId="11" xfId="56" applyFont="1" applyBorder="1" applyAlignment="1">
      <alignment horizontal="center" vertical="top" wrapText="1"/>
      <protection/>
    </xf>
    <xf numFmtId="0" fontId="21" fillId="0" borderId="15" xfId="56" applyFont="1" applyBorder="1" applyAlignment="1">
      <alignment horizontal="center" vertical="top" wrapText="1"/>
      <protection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0" fillId="33" borderId="11" xfId="0" applyFill="1" applyBorder="1" applyAlignment="1">
      <alignment/>
    </xf>
    <xf numFmtId="0" fontId="28" fillId="0" borderId="0" xfId="56" applyFont="1" applyAlignment="1">
      <alignment horizontal="center"/>
      <protection/>
    </xf>
    <xf numFmtId="0" fontId="14" fillId="33" borderId="14" xfId="0" applyFont="1" applyFill="1" applyBorder="1" applyAlignment="1">
      <alignment horizontal="center" vertical="center"/>
    </xf>
    <xf numFmtId="0" fontId="14" fillId="33" borderId="15" xfId="0" applyFont="1" applyFill="1" applyBorder="1" applyAlignment="1">
      <alignment horizontal="center" vertical="center"/>
    </xf>
    <xf numFmtId="0" fontId="20" fillId="0" borderId="11" xfId="56" applyFont="1" applyBorder="1" applyAlignment="1">
      <alignment horizontal="center" vertical="top" wrapText="1"/>
      <protection/>
    </xf>
    <xf numFmtId="0" fontId="6" fillId="0" borderId="11" xfId="0" applyFont="1" applyBorder="1" applyAlignment="1">
      <alignment horizontal="center" vertical="top" wrapText="1"/>
    </xf>
    <xf numFmtId="0" fontId="20" fillId="0" borderId="10" xfId="56" applyFont="1" applyBorder="1" applyAlignment="1">
      <alignment horizontal="center" vertical="top" wrapText="1"/>
      <protection/>
    </xf>
    <xf numFmtId="0" fontId="20" fillId="0" borderId="12" xfId="56" applyFont="1" applyBorder="1" applyAlignment="1">
      <alignment horizontal="center" vertical="top" wrapText="1"/>
      <protection/>
    </xf>
    <xf numFmtId="0" fontId="56" fillId="0" borderId="21" xfId="56" applyFont="1" applyBorder="1" applyAlignment="1">
      <alignment horizontal="center" vertical="center" wrapText="1"/>
      <protection/>
    </xf>
    <xf numFmtId="0" fontId="17" fillId="0" borderId="14" xfId="56" applyFont="1" applyBorder="1" applyAlignment="1">
      <alignment horizontal="center" vertical="top" wrapText="1"/>
      <protection/>
    </xf>
    <xf numFmtId="0" fontId="17" fillId="0" borderId="18" xfId="56" applyFont="1" applyBorder="1" applyAlignment="1">
      <alignment horizontal="center" vertical="top" wrapText="1"/>
      <protection/>
    </xf>
    <xf numFmtId="0" fontId="19" fillId="0" borderId="10" xfId="56" applyFont="1" applyBorder="1" applyAlignment="1">
      <alignment horizontal="center" vertical="top" wrapText="1"/>
      <protection/>
    </xf>
    <xf numFmtId="0" fontId="19" fillId="0" borderId="12" xfId="56" applyFont="1" applyBorder="1" applyAlignment="1">
      <alignment horizontal="center" vertical="top" wrapText="1"/>
      <protection/>
    </xf>
    <xf numFmtId="0" fontId="19" fillId="0" borderId="14" xfId="56" applyFont="1" applyBorder="1" applyAlignment="1">
      <alignment horizontal="center" vertical="top" wrapText="1"/>
      <protection/>
    </xf>
    <xf numFmtId="0" fontId="19" fillId="0" borderId="18" xfId="56" applyFont="1" applyBorder="1" applyAlignment="1">
      <alignment horizontal="center" vertical="top" wrapText="1"/>
      <protection/>
    </xf>
    <xf numFmtId="0" fontId="19" fillId="0" borderId="15" xfId="56" applyFont="1" applyBorder="1" applyAlignment="1">
      <alignment horizontal="center" vertical="top" wrapText="1"/>
      <protection/>
    </xf>
    <xf numFmtId="49" fontId="56" fillId="0" borderId="21" xfId="56" applyNumberFormat="1" applyFont="1" applyBorder="1" applyAlignment="1">
      <alignment horizontal="center" vertical="center" wrapText="1"/>
      <protection/>
    </xf>
    <xf numFmtId="49" fontId="56" fillId="0" borderId="22" xfId="56" applyNumberFormat="1" applyFont="1" applyBorder="1" applyAlignment="1">
      <alignment horizontal="center" vertical="center" wrapText="1"/>
      <protection/>
    </xf>
    <xf numFmtId="49" fontId="56" fillId="0" borderId="23" xfId="56" applyNumberFormat="1" applyFont="1" applyBorder="1" applyAlignment="1">
      <alignment horizontal="center" vertical="center" wrapText="1"/>
      <protection/>
    </xf>
    <xf numFmtId="49" fontId="56" fillId="0" borderId="20" xfId="56" applyNumberFormat="1" applyFont="1" applyBorder="1" applyAlignment="1">
      <alignment horizontal="center" vertical="center" wrapText="1"/>
      <protection/>
    </xf>
    <xf numFmtId="49" fontId="56" fillId="0" borderId="0" xfId="56" applyNumberFormat="1" applyFont="1" applyBorder="1" applyAlignment="1">
      <alignment horizontal="center" vertical="center" wrapText="1"/>
      <protection/>
    </xf>
    <xf numFmtId="49" fontId="56" fillId="0" borderId="24" xfId="56" applyNumberFormat="1" applyFont="1" applyBorder="1" applyAlignment="1">
      <alignment horizontal="center" vertical="center" wrapText="1"/>
      <protection/>
    </xf>
    <xf numFmtId="49" fontId="56" fillId="0" borderId="17" xfId="56" applyNumberFormat="1" applyFont="1" applyBorder="1" applyAlignment="1">
      <alignment horizontal="center" vertical="center" wrapText="1"/>
      <protection/>
    </xf>
    <xf numFmtId="49" fontId="56" fillId="0" borderId="16" xfId="56" applyNumberFormat="1" applyFont="1" applyBorder="1" applyAlignment="1">
      <alignment horizontal="center" vertical="center" wrapText="1"/>
      <protection/>
    </xf>
    <xf numFmtId="49" fontId="56" fillId="0" borderId="27" xfId="56" applyNumberFormat="1" applyFont="1" applyBorder="1" applyAlignment="1">
      <alignment horizontal="center" vertical="center" wrapText="1"/>
      <protection/>
    </xf>
    <xf numFmtId="0" fontId="2" fillId="0" borderId="0" xfId="0" applyFont="1" applyAlignment="1">
      <alignment horizontal="center" vertical="top" wrapText="1"/>
    </xf>
    <xf numFmtId="0" fontId="19" fillId="0" borderId="10" xfId="56" applyFont="1" applyBorder="1" applyAlignment="1">
      <alignment horizontal="center" vertical="top"/>
      <protection/>
    </xf>
    <xf numFmtId="0" fontId="19" fillId="0" borderId="19" xfId="56" applyFont="1" applyBorder="1" applyAlignment="1">
      <alignment horizontal="center" vertical="top"/>
      <protection/>
    </xf>
    <xf numFmtId="0" fontId="19" fillId="0" borderId="12" xfId="56" applyFont="1" applyBorder="1" applyAlignment="1">
      <alignment horizontal="center" vertical="top"/>
      <protection/>
    </xf>
    <xf numFmtId="0" fontId="21" fillId="0" borderId="20" xfId="56" applyFont="1" applyBorder="1" applyAlignment="1">
      <alignment horizontal="center" vertical="top" wrapText="1"/>
      <protection/>
    </xf>
    <xf numFmtId="0" fontId="21" fillId="0" borderId="24" xfId="56" applyFont="1" applyBorder="1" applyAlignment="1">
      <alignment horizontal="center" vertical="top" wrapText="1"/>
      <protection/>
    </xf>
    <xf numFmtId="0" fontId="19" fillId="0" borderId="14" xfId="56" applyFont="1" applyBorder="1" applyAlignment="1">
      <alignment horizontal="center"/>
      <protection/>
    </xf>
    <xf numFmtId="0" fontId="19" fillId="0" borderId="15" xfId="56" applyFont="1" applyBorder="1" applyAlignment="1">
      <alignment horizontal="center"/>
      <protection/>
    </xf>
    <xf numFmtId="0" fontId="21" fillId="0" borderId="19" xfId="56" applyFont="1" applyBorder="1" applyAlignment="1">
      <alignment horizontal="center" vertical="top" wrapText="1"/>
      <protection/>
    </xf>
    <xf numFmtId="0" fontId="11" fillId="0" borderId="0" xfId="0" applyFont="1" applyAlignment="1">
      <alignment horizontal="justify" vertical="top" wrapText="1"/>
    </xf>
    <xf numFmtId="0" fontId="0" fillId="0" borderId="0" xfId="0" applyFont="1" applyAlignment="1">
      <alignment horizontal="justify" vertical="top" wrapText="1"/>
    </xf>
    <xf numFmtId="0" fontId="0" fillId="0" borderId="0" xfId="0" applyAlignment="1">
      <alignment wrapText="1"/>
    </xf>
    <xf numFmtId="0" fontId="19" fillId="0" borderId="11" xfId="56" applyFont="1" applyBorder="1" applyAlignment="1">
      <alignment horizontal="center" wrapText="1"/>
      <protection/>
    </xf>
    <xf numFmtId="0" fontId="21" fillId="0" borderId="21" xfId="56" applyFont="1" applyBorder="1" applyAlignment="1">
      <alignment horizontal="center" vertical="top" wrapText="1"/>
      <protection/>
    </xf>
    <xf numFmtId="0" fontId="19" fillId="0" borderId="14" xfId="56" applyFont="1" applyBorder="1" applyAlignment="1">
      <alignment horizontal="center" wrapText="1"/>
      <protection/>
    </xf>
    <xf numFmtId="0" fontId="19" fillId="0" borderId="18" xfId="56" applyFont="1" applyBorder="1" applyAlignment="1">
      <alignment horizontal="center" wrapText="1"/>
      <protection/>
    </xf>
    <xf numFmtId="0" fontId="19" fillId="0" borderId="15" xfId="56" applyFont="1" applyBorder="1" applyAlignment="1">
      <alignment horizontal="center" wrapText="1"/>
      <protection/>
    </xf>
    <xf numFmtId="0" fontId="22" fillId="0" borderId="0" xfId="56" applyFont="1" applyAlignment="1">
      <alignment horizontal="center"/>
      <protection/>
    </xf>
    <xf numFmtId="0" fontId="2" fillId="0" borderId="14" xfId="63" applyFont="1" applyBorder="1" applyAlignment="1">
      <alignment horizontal="center"/>
      <protection/>
    </xf>
    <xf numFmtId="0" fontId="2" fillId="0" borderId="15" xfId="63" applyFont="1" applyBorder="1" applyAlignment="1">
      <alignment horizontal="center"/>
      <protection/>
    </xf>
    <xf numFmtId="0" fontId="7" fillId="0" borderId="14" xfId="63" applyFont="1" applyBorder="1" applyAlignment="1">
      <alignment horizontal="center" vertical="top" wrapText="1"/>
      <protection/>
    </xf>
    <xf numFmtId="0" fontId="7" fillId="0" borderId="15" xfId="63" applyFont="1" applyBorder="1" applyAlignment="1">
      <alignment horizontal="center" vertical="top" wrapText="1"/>
      <protection/>
    </xf>
    <xf numFmtId="0" fontId="16" fillId="0" borderId="14" xfId="63" applyFont="1" applyBorder="1" applyAlignment="1">
      <alignment horizontal="center" vertical="top" wrapText="1"/>
      <protection/>
    </xf>
    <xf numFmtId="0" fontId="16" fillId="0" borderId="18" xfId="63" applyFont="1" applyBorder="1" applyAlignment="1">
      <alignment horizontal="center" vertical="top" wrapText="1"/>
      <protection/>
    </xf>
    <xf numFmtId="0" fontId="16" fillId="0" borderId="15" xfId="63" applyFont="1" applyBorder="1" applyAlignment="1">
      <alignment horizontal="center" vertical="top" wrapText="1"/>
      <protection/>
    </xf>
    <xf numFmtId="0" fontId="0" fillId="0" borderId="0" xfId="63" applyAlignment="1">
      <alignment horizontal="left"/>
      <protection/>
    </xf>
    <xf numFmtId="0" fontId="3" fillId="0" borderId="0" xfId="63" applyFont="1" applyAlignment="1">
      <alignment horizontal="right"/>
      <protection/>
    </xf>
    <xf numFmtId="0" fontId="4" fillId="0" borderId="0" xfId="63" applyFont="1" applyAlignment="1">
      <alignment horizontal="center"/>
      <protection/>
    </xf>
    <xf numFmtId="0" fontId="5" fillId="0" borderId="0" xfId="63" applyFont="1" applyAlignment="1">
      <alignment horizontal="center"/>
      <protection/>
    </xf>
    <xf numFmtId="0" fontId="2" fillId="0" borderId="0" xfId="63" applyFont="1" applyAlignment="1">
      <alignment horizontal="left"/>
      <protection/>
    </xf>
    <xf numFmtId="0" fontId="16" fillId="0" borderId="16" xfId="63" applyFont="1" applyBorder="1" applyAlignment="1">
      <alignment horizontal="center"/>
      <protection/>
    </xf>
    <xf numFmtId="0" fontId="16" fillId="0" borderId="10" xfId="63" applyFont="1" applyBorder="1" applyAlignment="1">
      <alignment horizontal="center" vertical="top" wrapText="1"/>
      <protection/>
    </xf>
    <xf numFmtId="0" fontId="16" fillId="0" borderId="12" xfId="63" applyFont="1" applyBorder="1" applyAlignment="1">
      <alignment horizontal="center" vertical="top" wrapText="1"/>
      <protection/>
    </xf>
    <xf numFmtId="0" fontId="16" fillId="0" borderId="14" xfId="63" applyFont="1" applyBorder="1" applyAlignment="1">
      <alignment horizontal="center" vertical="top"/>
      <protection/>
    </xf>
    <xf numFmtId="0" fontId="16" fillId="0" borderId="18" xfId="63" applyFont="1" applyBorder="1" applyAlignment="1">
      <alignment horizontal="center" vertical="top"/>
      <protection/>
    </xf>
    <xf numFmtId="0" fontId="16" fillId="0" borderId="15" xfId="63" applyFont="1" applyBorder="1" applyAlignment="1">
      <alignment horizontal="center" vertical="top"/>
      <protection/>
    </xf>
    <xf numFmtId="0" fontId="16" fillId="0" borderId="21" xfId="63" applyFont="1" applyBorder="1" applyAlignment="1">
      <alignment horizontal="center" vertical="top" wrapText="1"/>
      <protection/>
    </xf>
    <xf numFmtId="0" fontId="16" fillId="0" borderId="22" xfId="63" applyFont="1" applyBorder="1" applyAlignment="1">
      <alignment horizontal="center" vertical="top" wrapText="1"/>
      <protection/>
    </xf>
    <xf numFmtId="0" fontId="16" fillId="0" borderId="23" xfId="63" applyFont="1" applyBorder="1" applyAlignment="1">
      <alignment horizontal="center" vertical="top" wrapText="1"/>
      <protection/>
    </xf>
    <xf numFmtId="0" fontId="16" fillId="0" borderId="17" xfId="63" applyFont="1" applyBorder="1" applyAlignment="1">
      <alignment horizontal="center" vertical="top" wrapText="1"/>
      <protection/>
    </xf>
    <xf numFmtId="0" fontId="16" fillId="0" borderId="16" xfId="63" applyFont="1" applyBorder="1" applyAlignment="1">
      <alignment horizontal="center" vertical="top" wrapText="1"/>
      <protection/>
    </xf>
    <xf numFmtId="0" fontId="16" fillId="0" borderId="27" xfId="63" applyFont="1" applyBorder="1" applyAlignment="1">
      <alignment horizontal="center" vertical="top" wrapText="1"/>
      <protection/>
    </xf>
    <xf numFmtId="0" fontId="0" fillId="0" borderId="0" xfId="62" applyFont="1">
      <alignment/>
      <protection/>
    </xf>
    <xf numFmtId="0" fontId="2" fillId="0" borderId="11" xfId="62" applyFont="1" applyBorder="1" applyAlignment="1">
      <alignment horizontal="center" vertical="center"/>
      <protection/>
    </xf>
    <xf numFmtId="0" fontId="47" fillId="0" borderId="21" xfId="62" applyFont="1" applyBorder="1" applyAlignment="1">
      <alignment horizontal="center" vertical="center"/>
      <protection/>
    </xf>
    <xf numFmtId="0" fontId="47" fillId="0" borderId="22" xfId="62" applyFont="1" applyBorder="1" applyAlignment="1">
      <alignment horizontal="center" vertical="center"/>
      <protection/>
    </xf>
    <xf numFmtId="0" fontId="47" fillId="0" borderId="23" xfId="62" applyFont="1" applyBorder="1" applyAlignment="1">
      <alignment horizontal="center" vertical="center"/>
      <protection/>
    </xf>
    <xf numFmtId="0" fontId="47" fillId="0" borderId="20" xfId="62" applyFont="1" applyBorder="1" applyAlignment="1">
      <alignment horizontal="center" vertical="center"/>
      <protection/>
    </xf>
    <xf numFmtId="0" fontId="47" fillId="0" borderId="0" xfId="62" applyFont="1" applyBorder="1" applyAlignment="1">
      <alignment horizontal="center" vertical="center"/>
      <protection/>
    </xf>
    <xf numFmtId="0" fontId="47" fillId="0" borderId="24" xfId="62" applyFont="1" applyBorder="1" applyAlignment="1">
      <alignment horizontal="center" vertical="center"/>
      <protection/>
    </xf>
    <xf numFmtId="0" fontId="47" fillId="0" borderId="17" xfId="62" applyFont="1" applyBorder="1" applyAlignment="1">
      <alignment horizontal="center" vertical="center"/>
      <protection/>
    </xf>
    <xf numFmtId="0" fontId="47" fillId="0" borderId="16" xfId="62" applyFont="1" applyBorder="1" applyAlignment="1">
      <alignment horizontal="center" vertical="center"/>
      <protection/>
    </xf>
    <xf numFmtId="0" fontId="47" fillId="0" borderId="27" xfId="62" applyFont="1" applyBorder="1" applyAlignment="1">
      <alignment horizontal="center" vertical="center"/>
      <protection/>
    </xf>
    <xf numFmtId="0" fontId="2" fillId="0" borderId="0" xfId="62" applyFont="1" applyAlignment="1">
      <alignment horizontal="center"/>
      <protection/>
    </xf>
    <xf numFmtId="0" fontId="11" fillId="0" borderId="0" xfId="62" applyFont="1" applyAlignment="1">
      <alignment horizontal="center"/>
      <protection/>
    </xf>
    <xf numFmtId="0" fontId="2" fillId="0" borderId="0" xfId="62" applyFont="1" applyAlignment="1">
      <alignment horizontal="left"/>
      <protection/>
    </xf>
    <xf numFmtId="0" fontId="5" fillId="0" borderId="0" xfId="62" applyFont="1" applyAlignment="1">
      <alignment horizontal="center" wrapText="1"/>
      <protection/>
    </xf>
    <xf numFmtId="0" fontId="16" fillId="0" borderId="16" xfId="62" applyFont="1" applyBorder="1" applyAlignment="1">
      <alignment horizontal="right"/>
      <protection/>
    </xf>
    <xf numFmtId="0" fontId="47" fillId="0" borderId="21" xfId="62" applyFont="1" applyBorder="1" applyAlignment="1">
      <alignment horizontal="center" vertical="center" wrapText="1"/>
      <protection/>
    </xf>
    <xf numFmtId="0" fontId="48" fillId="0" borderId="22" xfId="62" applyFont="1" applyBorder="1" applyAlignment="1">
      <alignment horizontal="center" vertical="center" wrapText="1"/>
      <protection/>
    </xf>
    <xf numFmtId="0" fontId="48" fillId="0" borderId="23" xfId="62" applyFont="1" applyBorder="1" applyAlignment="1">
      <alignment horizontal="center" vertical="center" wrapText="1"/>
      <protection/>
    </xf>
    <xf numFmtId="0" fontId="48" fillId="0" borderId="20" xfId="62" applyFont="1" applyBorder="1" applyAlignment="1">
      <alignment horizontal="center" vertical="center" wrapText="1"/>
      <protection/>
    </xf>
    <xf numFmtId="0" fontId="48" fillId="0" borderId="0" xfId="62" applyFont="1" applyBorder="1" applyAlignment="1">
      <alignment horizontal="center" vertical="center" wrapText="1"/>
      <protection/>
    </xf>
    <xf numFmtId="0" fontId="48" fillId="0" borderId="24" xfId="62" applyFont="1" applyBorder="1" applyAlignment="1">
      <alignment horizontal="center" vertical="center" wrapText="1"/>
      <protection/>
    </xf>
    <xf numFmtId="0" fontId="48" fillId="0" borderId="17" xfId="62" applyFont="1" applyBorder="1" applyAlignment="1">
      <alignment horizontal="center" vertical="center" wrapText="1"/>
      <protection/>
    </xf>
    <xf numFmtId="0" fontId="48" fillId="0" borderId="16" xfId="62" applyFont="1" applyBorder="1" applyAlignment="1">
      <alignment horizontal="center" vertical="center" wrapText="1"/>
      <protection/>
    </xf>
    <xf numFmtId="0" fontId="48" fillId="0" borderId="27" xfId="62" applyFont="1" applyBorder="1" applyAlignment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2 10 2" xfId="57"/>
    <cellStyle name="Normal 2 2" xfId="58"/>
    <cellStyle name="Normal 2 2 2" xfId="59"/>
    <cellStyle name="Normal 2 2 3" xfId="60"/>
    <cellStyle name="Normal 2 4" xfId="61"/>
    <cellStyle name="Normal 3" xfId="62"/>
    <cellStyle name="Normal 3 2" xfId="63"/>
    <cellStyle name="Normal 4" xfId="64"/>
    <cellStyle name="Normal 6" xfId="65"/>
    <cellStyle name="Normal 7" xfId="66"/>
    <cellStyle name="Normal 9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styles" Target="styles.xml" /><Relationship Id="rId72" Type="http://schemas.openxmlformats.org/officeDocument/2006/relationships/sharedStrings" Target="sharedStrings.xml" /><Relationship Id="rId73" Type="http://schemas.openxmlformats.org/officeDocument/2006/relationships/externalLink" Target="externalLinks/externalLink1.xml" /><Relationship Id="rId7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85725</xdr:colOff>
      <xdr:row>2</xdr:row>
      <xdr:rowOff>142875</xdr:rowOff>
    </xdr:from>
    <xdr:ext cx="9258300" cy="4552950"/>
    <xdr:sp>
      <xdr:nvSpPr>
        <xdr:cNvPr id="1" name="Rectangle 1"/>
        <xdr:cNvSpPr>
          <a:spLocks/>
        </xdr:cNvSpPr>
      </xdr:nvSpPr>
      <xdr:spPr>
        <a:xfrm>
          <a:off x="85725" y="466725"/>
          <a:ext cx="9258300" cy="455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/>
            <a:t>Annual Work Plan &amp; Budget
</a:t>
          </a:r>
          <a:r>
            <a:rPr lang="en-US" cap="none" sz="5400" b="1" i="0" u="none" baseline="0"/>
            <a:t>2019-20
</a:t>
          </a:r>
          <a:r>
            <a:rPr lang="en-US" cap="none" sz="5400" b="1" i="0" u="none" baseline="0"/>
            <a:t>
</a:t>
          </a:r>
          <a:r>
            <a:rPr lang="en-US" cap="none" sz="4400" b="1" i="0" u="none" baseline="0"/>
            <a:t>State/UT</a:t>
          </a:r>
          <a:r>
            <a:rPr lang="en-US" cap="none" sz="4400" b="1" i="0" u="none" baseline="0"/>
            <a:t> : GUJARAT
</a:t>
          </a:r>
          <a:r>
            <a:rPr lang="en-US" cap="none" sz="4400" b="1" i="0" u="none" baseline="0"/>
            <a:t>Date of Submission ________</a:t>
          </a:r>
          <a:r>
            <a:rPr lang="en-US" cap="none" sz="4400" b="1" i="0" u="none" baseline="0"/>
            <a:t>
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</xdr:row>
      <xdr:rowOff>57150</xdr:rowOff>
    </xdr:from>
    <xdr:ext cx="5591175" cy="2628900"/>
    <xdr:sp>
      <xdr:nvSpPr>
        <xdr:cNvPr id="1" name="Rectangle 1"/>
        <xdr:cNvSpPr>
          <a:spLocks/>
        </xdr:cNvSpPr>
      </xdr:nvSpPr>
      <xdr:spPr>
        <a:xfrm>
          <a:off x="0" y="542925"/>
          <a:ext cx="5591175" cy="2628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/>
            <a:t>Performance during 
</a:t>
          </a:r>
          <a:r>
            <a:rPr lang="en-US" cap="none" sz="5400" b="1" i="0" u="none" baseline="0"/>
            <a:t>2018-19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60;\AWP%2017%2018\AWP%2017%2018\AWP\2016-17\AWP&amp;B%202016-17\AWP%20&amp;%20B%202016-17\Final%20new%20AWP&amp;B%202016-17-Gujarat%20Stat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AT-1-Gen_Info"/>
      <sheetName val="AT-2-S1 BUDGET"/>
      <sheetName val="AT-3"/>
      <sheetName val="AT3A_cvrg(Insti)_PY"/>
      <sheetName val="AT3B_cvrg(Insti)_UPY "/>
      <sheetName val="AT3C_cvrg(Insti)_UPY "/>
      <sheetName val="enrolment vs availed_PY"/>
      <sheetName val="enrolment vs availed_UPY"/>
      <sheetName val="T5_PLAN_vs_PRFM"/>
      <sheetName val="T5A_PLAN_vs_PRFM "/>
      <sheetName val="T5B_PLAN_vs_PRFM  (2)"/>
      <sheetName val="T5C_Drought_PLAN_vs_PRFM "/>
      <sheetName val="T5D_Drought_PLAN_vs_PRFM  "/>
      <sheetName val="T6_FG_py_Utlsn"/>
      <sheetName val="T6A_FG_Upy_Utlsn "/>
      <sheetName val="T6B_Pay_FG_FCI_Pry"/>
      <sheetName val="T6C_Coarse_Grain"/>
      <sheetName val="T7_CC_PY_Utlsn"/>
      <sheetName val="T7ACC_UPY_Utlsn "/>
      <sheetName val="AT-8_Hon_CCH_Pry"/>
      <sheetName val="AT-8A_Hon_CCH_UPry"/>
      <sheetName val="AT9_TA"/>
      <sheetName val="AT10_MME"/>
      <sheetName val="AT10A_"/>
      <sheetName val="AT11_KS Year wise"/>
      <sheetName val="AT11A_KS-District wise"/>
      <sheetName val="AT12_KD-New"/>
      <sheetName val="AT12A_KD-Replacement"/>
      <sheetName val="AT13_NoWD"/>
      <sheetName val="AT13A_NoWD"/>
      <sheetName val="AT14_Req_FG_CA_Pry"/>
      <sheetName val="AT14A_Req_FG_CA_UPry "/>
      <sheetName val="AT14B_Req_FG_CA_NCLP"/>
      <sheetName val="AT14C_Req_FG_CA_Drought-Pry"/>
      <sheetName val="AT14D_Req_FG_CA_Drought-UPry"/>
      <sheetName val="AT_15_RqmtKitchen"/>
      <sheetName val="AT-15A_RqmtPlinthArea"/>
      <sheetName val="AT16_K_D"/>
      <sheetName val="AT-17_Coook-cum-Helper"/>
      <sheetName val="AT18_Details_Community "/>
      <sheetName val="AT_19_Impl_Agency"/>
      <sheetName val="AT_20_SchoolCookingagency "/>
      <sheetName val="AT_20A_CentralCookingagency "/>
      <sheetName val="AT_21_Coverage-RBSK "/>
      <sheetName val="AT_22_Budget_provision_11-121 "/>
      <sheetName val="AT_23_fundflow"/>
      <sheetName val="AT-24"/>
      <sheetName val="AT-25"/>
      <sheetName val="AT-26"/>
      <sheetName val="AT-27"/>
      <sheetName val="AT-28"/>
      <sheetName val="AT-29"/>
      <sheetName val="AT-30"/>
      <sheetName val="AT-31"/>
      <sheetName val="AT-32"/>
      <sheetName val="AT-33"/>
      <sheetName val="AT-33 A"/>
      <sheetName val="AT-34"/>
      <sheetName val="AT-35"/>
    </sheetNames>
    <sheetDataSet>
      <sheetData sheetId="43">
        <row r="12">
          <cell r="D12">
            <v>2</v>
          </cell>
          <cell r="E12">
            <v>497</v>
          </cell>
        </row>
        <row r="13">
          <cell r="D13">
            <v>0</v>
          </cell>
          <cell r="E13">
            <v>0</v>
          </cell>
          <cell r="F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</row>
        <row r="20">
          <cell r="D20">
            <v>0</v>
          </cell>
          <cell r="E20">
            <v>0</v>
          </cell>
          <cell r="F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</row>
        <row r="22">
          <cell r="D22">
            <v>1</v>
          </cell>
          <cell r="E22">
            <v>430</v>
          </cell>
        </row>
        <row r="23">
          <cell r="D23">
            <v>0</v>
          </cell>
          <cell r="E23">
            <v>0</v>
          </cell>
          <cell r="F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</row>
        <row r="31">
          <cell r="D31">
            <v>0</v>
          </cell>
          <cell r="E31">
            <v>0</v>
          </cell>
          <cell r="F31">
            <v>0</v>
          </cell>
        </row>
        <row r="32">
          <cell r="D32">
            <v>1</v>
          </cell>
          <cell r="E32">
            <v>350</v>
          </cell>
        </row>
        <row r="33">
          <cell r="D33">
            <v>0</v>
          </cell>
          <cell r="E33">
            <v>0</v>
          </cell>
          <cell r="F33">
            <v>0</v>
          </cell>
        </row>
        <row r="34">
          <cell r="D34">
            <v>1</v>
          </cell>
        </row>
        <row r="35">
          <cell r="D35">
            <v>1</v>
          </cell>
          <cell r="E35">
            <v>545</v>
          </cell>
        </row>
        <row r="36">
          <cell r="D36">
            <v>1</v>
          </cell>
          <cell r="E36">
            <v>740</v>
          </cell>
        </row>
        <row r="37">
          <cell r="D37">
            <v>0</v>
          </cell>
          <cell r="E37">
            <v>0</v>
          </cell>
          <cell r="F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</row>
      </sheetData>
      <sheetData sheetId="52">
        <row r="10">
          <cell r="H10">
            <v>0</v>
          </cell>
          <cell r="K10">
            <v>0</v>
          </cell>
        </row>
        <row r="13">
          <cell r="K13">
            <v>0</v>
          </cell>
        </row>
        <row r="14">
          <cell r="K14">
            <v>0</v>
          </cell>
        </row>
        <row r="15">
          <cell r="K15">
            <v>0</v>
          </cell>
        </row>
        <row r="17">
          <cell r="K17">
            <v>0</v>
          </cell>
        </row>
        <row r="18">
          <cell r="H18">
            <v>0</v>
          </cell>
          <cell r="K18">
            <v>0</v>
          </cell>
        </row>
        <row r="19">
          <cell r="H19">
            <v>505</v>
          </cell>
          <cell r="K19">
            <v>35.35</v>
          </cell>
        </row>
        <row r="20">
          <cell r="H20">
            <v>0</v>
          </cell>
          <cell r="K20">
            <v>0</v>
          </cell>
        </row>
        <row r="21">
          <cell r="H21">
            <v>0</v>
          </cell>
          <cell r="K21">
            <v>0</v>
          </cell>
        </row>
        <row r="23">
          <cell r="H23">
            <v>0</v>
          </cell>
          <cell r="K23">
            <v>0</v>
          </cell>
        </row>
        <row r="24">
          <cell r="H24">
            <v>0</v>
          </cell>
          <cell r="K24">
            <v>0</v>
          </cell>
        </row>
        <row r="25">
          <cell r="H25">
            <v>0</v>
          </cell>
          <cell r="K25">
            <v>0</v>
          </cell>
        </row>
        <row r="26">
          <cell r="H26">
            <v>0</v>
          </cell>
          <cell r="K26">
            <v>0</v>
          </cell>
        </row>
        <row r="28">
          <cell r="H28">
            <v>0</v>
          </cell>
          <cell r="K28">
            <v>0</v>
          </cell>
        </row>
        <row r="29">
          <cell r="H29">
            <v>520</v>
          </cell>
          <cell r="K29">
            <v>36.4</v>
          </cell>
        </row>
        <row r="30">
          <cell r="H30">
            <v>0</v>
          </cell>
          <cell r="K30">
            <v>0</v>
          </cell>
        </row>
        <row r="31">
          <cell r="H31">
            <v>732</v>
          </cell>
          <cell r="K31">
            <v>51.239999999999995</v>
          </cell>
        </row>
        <row r="32">
          <cell r="H32">
            <v>655</v>
          </cell>
          <cell r="K32">
            <v>45.85</v>
          </cell>
        </row>
        <row r="33">
          <cell r="H33">
            <v>861</v>
          </cell>
          <cell r="K33">
            <v>60.269999999999996</v>
          </cell>
        </row>
        <row r="34">
          <cell r="H34">
            <v>0</v>
          </cell>
          <cell r="K34">
            <v>0</v>
          </cell>
        </row>
        <row r="35">
          <cell r="H35">
            <v>0</v>
          </cell>
          <cell r="K35">
            <v>0</v>
          </cell>
        </row>
        <row r="36">
          <cell r="H36">
            <v>0</v>
          </cell>
          <cell r="K36">
            <v>0</v>
          </cell>
        </row>
        <row r="37">
          <cell r="H37">
            <v>0</v>
          </cell>
          <cell r="K37">
            <v>0</v>
          </cell>
        </row>
        <row r="38">
          <cell r="H38">
            <v>0</v>
          </cell>
          <cell r="K38">
            <v>0</v>
          </cell>
        </row>
        <row r="39">
          <cell r="H39">
            <v>0</v>
          </cell>
          <cell r="K39">
            <v>0</v>
          </cell>
        </row>
        <row r="40">
          <cell r="H40">
            <v>0</v>
          </cell>
          <cell r="K40">
            <v>0</v>
          </cell>
        </row>
        <row r="41">
          <cell r="H41">
            <v>0</v>
          </cell>
          <cell r="K41">
            <v>0</v>
          </cell>
        </row>
      </sheetData>
      <sheetData sheetId="53">
        <row r="25">
          <cell r="C25">
            <v>0</v>
          </cell>
        </row>
        <row r="31">
          <cell r="C31">
            <v>1</v>
          </cell>
        </row>
        <row r="32">
          <cell r="C32">
            <v>1</v>
          </cell>
        </row>
        <row r="33">
          <cell r="C33">
            <v>1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hyperlink" Target="javascript:__doPostBack('ctl00$ContentPlaceHolder1$Grd_tot_detail$ctl02$lnkbtn_name','')" TargetMode="External" /><Relationship Id="rId2" Type="http://schemas.openxmlformats.org/officeDocument/2006/relationships/hyperlink" Target="javascript:__doPostBack('ctl00$ContentPlaceHolder1$Grd_tot_detail$ctl02$lbtnttlsch','')" TargetMode="External" /><Relationship Id="rId3" Type="http://schemas.openxmlformats.org/officeDocument/2006/relationships/hyperlink" Target="javascript:__doPostBack('ctl00$ContentPlaceHolder1$Grd_tot_detail$ctl02$lbtnfreezsch','')" TargetMode="External" /><Relationship Id="rId4" Type="http://schemas.openxmlformats.org/officeDocument/2006/relationships/hyperlink" Target="javascript:__doPostBack('ctl00$ContentPlaceHolder1$Grd_tot_detail$ctl02$hypapr','')" TargetMode="External" /><Relationship Id="rId5" Type="http://schemas.openxmlformats.org/officeDocument/2006/relationships/hyperlink" Target="javascript:__doPostBack('ctl00$ContentPlaceHolder1$Grd_tot_detail$ctl02$hypmay','')" TargetMode="External" /><Relationship Id="rId6" Type="http://schemas.openxmlformats.org/officeDocument/2006/relationships/hyperlink" Target="javascript:__doPostBack('ctl00$ContentPlaceHolder1$Grd_tot_detail$ctl02$hypjune','')" TargetMode="External" /><Relationship Id="rId7" Type="http://schemas.openxmlformats.org/officeDocument/2006/relationships/hyperlink" Target="javascript:__doPostBack('ctl00$ContentPlaceHolder1$Grd_tot_detail$ctl02$hypjuly','')" TargetMode="External" /><Relationship Id="rId8" Type="http://schemas.openxmlformats.org/officeDocument/2006/relationships/hyperlink" Target="javascript:__doPostBack('ctl00$ContentPlaceHolder1$Grd_tot_detail$ctl02$hypAugust','')" TargetMode="External" /><Relationship Id="rId9" Type="http://schemas.openxmlformats.org/officeDocument/2006/relationships/hyperlink" Target="javascript:__doPostBack('ctl00$ContentPlaceHolder1$Grd_tot_detail$ctl02$hypSeptember','')" TargetMode="External" /><Relationship Id="rId10" Type="http://schemas.openxmlformats.org/officeDocument/2006/relationships/hyperlink" Target="javascript:__doPostBack('ctl00$ContentPlaceHolder1$Grd_tot_detail$ctl02$hypOcteber','')" TargetMode="External" /><Relationship Id="rId11" Type="http://schemas.openxmlformats.org/officeDocument/2006/relationships/hyperlink" Target="javascript:__doPostBack('ctl00$ContentPlaceHolder1$Grd_tot_detail$ctl02$hypNovember','')" TargetMode="External" /><Relationship Id="rId12" Type="http://schemas.openxmlformats.org/officeDocument/2006/relationships/hyperlink" Target="javascript:__doPostBack('ctl00$ContentPlaceHolder1$Grd_tot_detail$ctl02$hypDecember','')" TargetMode="External" /><Relationship Id="rId13" Type="http://schemas.openxmlformats.org/officeDocument/2006/relationships/hyperlink" Target="javascript:__doPostBack('ctl00$ContentPlaceHolder1$Grd_tot_detail$ctl02$hypJanuary','')" TargetMode="External" /><Relationship Id="rId14" Type="http://schemas.openxmlformats.org/officeDocument/2006/relationships/hyperlink" Target="javascript:__doPostBack('ctl00$ContentPlaceHolder1$Grd_tot_detail$ctl02$hypFeb','')" TargetMode="External" /><Relationship Id="rId15" Type="http://schemas.openxmlformats.org/officeDocument/2006/relationships/hyperlink" Target="javascript:__doPostBack('ctl00$ContentPlaceHolder1$Grd_tot_detail$ctl02$hypMarch','')" TargetMode="External" /><Relationship Id="rId16" Type="http://schemas.openxmlformats.org/officeDocument/2006/relationships/hyperlink" Target="javascript:__doPostBack('ctl00$ContentPlaceHolder1$Grd_tot_detail$ctl03$lnkbtn_name','')" TargetMode="External" /><Relationship Id="rId17" Type="http://schemas.openxmlformats.org/officeDocument/2006/relationships/hyperlink" Target="javascript:__doPostBack('ctl00$ContentPlaceHolder1$Grd_tot_detail$ctl03$lbtnttlsch','')" TargetMode="External" /><Relationship Id="rId18" Type="http://schemas.openxmlformats.org/officeDocument/2006/relationships/hyperlink" Target="javascript:__doPostBack('ctl00$ContentPlaceHolder1$Grd_tot_detail$ctl03$lbtnfreezsch','')" TargetMode="External" /><Relationship Id="rId19" Type="http://schemas.openxmlformats.org/officeDocument/2006/relationships/hyperlink" Target="javascript:__doPostBack('ctl00$ContentPlaceHolder1$Grd_tot_detail$ctl03$hypapr','')" TargetMode="External" /><Relationship Id="rId20" Type="http://schemas.openxmlformats.org/officeDocument/2006/relationships/hyperlink" Target="javascript:__doPostBack('ctl00$ContentPlaceHolder1$Grd_tot_detail$ctl03$hypmay','')" TargetMode="External" /><Relationship Id="rId21" Type="http://schemas.openxmlformats.org/officeDocument/2006/relationships/hyperlink" Target="javascript:__doPostBack('ctl00$ContentPlaceHolder1$Grd_tot_detail$ctl03$hypjune','')" TargetMode="External" /><Relationship Id="rId22" Type="http://schemas.openxmlformats.org/officeDocument/2006/relationships/hyperlink" Target="javascript:__doPostBack('ctl00$ContentPlaceHolder1$Grd_tot_detail$ctl03$hypjuly','')" TargetMode="External" /><Relationship Id="rId23" Type="http://schemas.openxmlformats.org/officeDocument/2006/relationships/hyperlink" Target="javascript:__doPostBack('ctl00$ContentPlaceHolder1$Grd_tot_detail$ctl03$hypAugust','')" TargetMode="External" /><Relationship Id="rId24" Type="http://schemas.openxmlformats.org/officeDocument/2006/relationships/hyperlink" Target="javascript:__doPostBack('ctl00$ContentPlaceHolder1$Grd_tot_detail$ctl03$hypSeptember','')" TargetMode="External" /><Relationship Id="rId25" Type="http://schemas.openxmlformats.org/officeDocument/2006/relationships/hyperlink" Target="javascript:__doPostBack('ctl00$ContentPlaceHolder1$Grd_tot_detail$ctl03$hypOcteber','')" TargetMode="External" /><Relationship Id="rId26" Type="http://schemas.openxmlformats.org/officeDocument/2006/relationships/hyperlink" Target="javascript:__doPostBack('ctl00$ContentPlaceHolder1$Grd_tot_detail$ctl03$hypNovember','')" TargetMode="External" /><Relationship Id="rId27" Type="http://schemas.openxmlformats.org/officeDocument/2006/relationships/hyperlink" Target="javascript:__doPostBack('ctl00$ContentPlaceHolder1$Grd_tot_detail$ctl03$hypDecember','')" TargetMode="External" /><Relationship Id="rId28" Type="http://schemas.openxmlformats.org/officeDocument/2006/relationships/hyperlink" Target="javascript:__doPostBack('ctl00$ContentPlaceHolder1$Grd_tot_detail$ctl03$hypJanuary','')" TargetMode="External" /><Relationship Id="rId29" Type="http://schemas.openxmlformats.org/officeDocument/2006/relationships/hyperlink" Target="javascript:__doPostBack('ctl00$ContentPlaceHolder1$Grd_tot_detail$ctl03$hypFeb','')" TargetMode="External" /><Relationship Id="rId30" Type="http://schemas.openxmlformats.org/officeDocument/2006/relationships/hyperlink" Target="javascript:__doPostBack('ctl00$ContentPlaceHolder1$Grd_tot_detail$ctl03$hypMarch','')" TargetMode="External" /><Relationship Id="rId31" Type="http://schemas.openxmlformats.org/officeDocument/2006/relationships/hyperlink" Target="javascript:__doPostBack('ctl00$ContentPlaceHolder1$Grd_tot_detail$ctl04$lnkbtn_name','')" TargetMode="External" /><Relationship Id="rId32" Type="http://schemas.openxmlformats.org/officeDocument/2006/relationships/hyperlink" Target="javascript:__doPostBack('ctl00$ContentPlaceHolder1$Grd_tot_detail$ctl04$lbtnttlsch','')" TargetMode="External" /><Relationship Id="rId33" Type="http://schemas.openxmlformats.org/officeDocument/2006/relationships/hyperlink" Target="javascript:__doPostBack('ctl00$ContentPlaceHolder1$Grd_tot_detail$ctl04$lbtnfreezsch','')" TargetMode="External" /><Relationship Id="rId34" Type="http://schemas.openxmlformats.org/officeDocument/2006/relationships/hyperlink" Target="javascript:__doPostBack('ctl00$ContentPlaceHolder1$Grd_tot_detail$ctl04$hypapr','')" TargetMode="External" /><Relationship Id="rId35" Type="http://schemas.openxmlformats.org/officeDocument/2006/relationships/hyperlink" Target="javascript:__doPostBack('ctl00$ContentPlaceHolder1$Grd_tot_detail$ctl04$hypmay','')" TargetMode="External" /><Relationship Id="rId36" Type="http://schemas.openxmlformats.org/officeDocument/2006/relationships/hyperlink" Target="javascript:__doPostBack('ctl00$ContentPlaceHolder1$Grd_tot_detail$ctl04$hypjune','')" TargetMode="External" /><Relationship Id="rId37" Type="http://schemas.openxmlformats.org/officeDocument/2006/relationships/hyperlink" Target="javascript:__doPostBack('ctl00$ContentPlaceHolder1$Grd_tot_detail$ctl04$hypjuly','')" TargetMode="External" /><Relationship Id="rId38" Type="http://schemas.openxmlformats.org/officeDocument/2006/relationships/hyperlink" Target="javascript:__doPostBack('ctl00$ContentPlaceHolder1$Grd_tot_detail$ctl04$hypAugust','')" TargetMode="External" /><Relationship Id="rId39" Type="http://schemas.openxmlformats.org/officeDocument/2006/relationships/hyperlink" Target="javascript:__doPostBack('ctl00$ContentPlaceHolder1$Grd_tot_detail$ctl04$hypSeptember','')" TargetMode="External" /><Relationship Id="rId40" Type="http://schemas.openxmlformats.org/officeDocument/2006/relationships/hyperlink" Target="javascript:__doPostBack('ctl00$ContentPlaceHolder1$Grd_tot_detail$ctl04$hypOcteber','')" TargetMode="External" /><Relationship Id="rId41" Type="http://schemas.openxmlformats.org/officeDocument/2006/relationships/hyperlink" Target="javascript:__doPostBack('ctl00$ContentPlaceHolder1$Grd_tot_detail$ctl04$hypNovember','')" TargetMode="External" /><Relationship Id="rId42" Type="http://schemas.openxmlformats.org/officeDocument/2006/relationships/hyperlink" Target="javascript:__doPostBack('ctl00$ContentPlaceHolder1$Grd_tot_detail$ctl04$hypDecember','')" TargetMode="External" /><Relationship Id="rId43" Type="http://schemas.openxmlformats.org/officeDocument/2006/relationships/hyperlink" Target="javascript:__doPostBack('ctl00$ContentPlaceHolder1$Grd_tot_detail$ctl04$hypJanuary','')" TargetMode="External" /><Relationship Id="rId44" Type="http://schemas.openxmlformats.org/officeDocument/2006/relationships/hyperlink" Target="javascript:__doPostBack('ctl00$ContentPlaceHolder1$Grd_tot_detail$ctl04$hypFeb','')" TargetMode="External" /><Relationship Id="rId45" Type="http://schemas.openxmlformats.org/officeDocument/2006/relationships/hyperlink" Target="javascript:__doPostBack('ctl00$ContentPlaceHolder1$Grd_tot_detail$ctl04$hypMarch','')" TargetMode="External" /><Relationship Id="rId46" Type="http://schemas.openxmlformats.org/officeDocument/2006/relationships/hyperlink" Target="javascript:__doPostBack('ctl00$ContentPlaceHolder1$Grd_tot_detail$ctl05$lnkbtn_name','')" TargetMode="External" /><Relationship Id="rId47" Type="http://schemas.openxmlformats.org/officeDocument/2006/relationships/hyperlink" Target="javascript:__doPostBack('ctl00$ContentPlaceHolder1$Grd_tot_detail$ctl05$lbtnttlsch','')" TargetMode="External" /><Relationship Id="rId48" Type="http://schemas.openxmlformats.org/officeDocument/2006/relationships/hyperlink" Target="javascript:__doPostBack('ctl00$ContentPlaceHolder1$Grd_tot_detail$ctl05$lbtnfreezsch','')" TargetMode="External" /><Relationship Id="rId49" Type="http://schemas.openxmlformats.org/officeDocument/2006/relationships/hyperlink" Target="javascript:__doPostBack('ctl00$ContentPlaceHolder1$Grd_tot_detail$ctl05$hypapr','')" TargetMode="External" /><Relationship Id="rId50" Type="http://schemas.openxmlformats.org/officeDocument/2006/relationships/hyperlink" Target="javascript:__doPostBack('ctl00$ContentPlaceHolder1$Grd_tot_detail$ctl05$hypmay','')" TargetMode="External" /><Relationship Id="rId51" Type="http://schemas.openxmlformats.org/officeDocument/2006/relationships/hyperlink" Target="javascript:__doPostBack('ctl00$ContentPlaceHolder1$Grd_tot_detail$ctl05$hypjune','')" TargetMode="External" /><Relationship Id="rId52" Type="http://schemas.openxmlformats.org/officeDocument/2006/relationships/hyperlink" Target="javascript:__doPostBack('ctl00$ContentPlaceHolder1$Grd_tot_detail$ctl05$hypjuly','')" TargetMode="External" /><Relationship Id="rId53" Type="http://schemas.openxmlformats.org/officeDocument/2006/relationships/hyperlink" Target="javascript:__doPostBack('ctl00$ContentPlaceHolder1$Grd_tot_detail$ctl05$hypAugust','')" TargetMode="External" /><Relationship Id="rId54" Type="http://schemas.openxmlformats.org/officeDocument/2006/relationships/hyperlink" Target="javascript:__doPostBack('ctl00$ContentPlaceHolder1$Grd_tot_detail$ctl05$hypSeptember','')" TargetMode="External" /><Relationship Id="rId55" Type="http://schemas.openxmlformats.org/officeDocument/2006/relationships/hyperlink" Target="javascript:__doPostBack('ctl00$ContentPlaceHolder1$Grd_tot_detail$ctl05$hypOcteber','')" TargetMode="External" /><Relationship Id="rId56" Type="http://schemas.openxmlformats.org/officeDocument/2006/relationships/hyperlink" Target="javascript:__doPostBack('ctl00$ContentPlaceHolder1$Grd_tot_detail$ctl05$hypNovember','')" TargetMode="External" /><Relationship Id="rId57" Type="http://schemas.openxmlformats.org/officeDocument/2006/relationships/hyperlink" Target="javascript:__doPostBack('ctl00$ContentPlaceHolder1$Grd_tot_detail$ctl05$hypDecember','')" TargetMode="External" /><Relationship Id="rId58" Type="http://schemas.openxmlformats.org/officeDocument/2006/relationships/hyperlink" Target="javascript:__doPostBack('ctl00$ContentPlaceHolder1$Grd_tot_detail$ctl05$hypJanuary','')" TargetMode="External" /><Relationship Id="rId59" Type="http://schemas.openxmlformats.org/officeDocument/2006/relationships/hyperlink" Target="javascript:__doPostBack('ctl00$ContentPlaceHolder1$Grd_tot_detail$ctl05$hypFeb','')" TargetMode="External" /><Relationship Id="rId60" Type="http://schemas.openxmlformats.org/officeDocument/2006/relationships/hyperlink" Target="javascript:__doPostBack('ctl00$ContentPlaceHolder1$Grd_tot_detail$ctl05$hypMarch','')" TargetMode="External" /><Relationship Id="rId61" Type="http://schemas.openxmlformats.org/officeDocument/2006/relationships/hyperlink" Target="javascript:__doPostBack('ctl00$ContentPlaceHolder1$Grd_tot_detail$ctl06$lnkbtn_name','')" TargetMode="External" /><Relationship Id="rId62" Type="http://schemas.openxmlformats.org/officeDocument/2006/relationships/hyperlink" Target="javascript:__doPostBack('ctl00$ContentPlaceHolder1$Grd_tot_detail$ctl06$lbtnttlsch','')" TargetMode="External" /><Relationship Id="rId63" Type="http://schemas.openxmlformats.org/officeDocument/2006/relationships/hyperlink" Target="javascript:__doPostBack('ctl00$ContentPlaceHolder1$Grd_tot_detail$ctl06$lbtnfreezsch','')" TargetMode="External" /><Relationship Id="rId64" Type="http://schemas.openxmlformats.org/officeDocument/2006/relationships/hyperlink" Target="javascript:__doPostBack('ctl00$ContentPlaceHolder1$Grd_tot_detail$ctl06$hypapr','')" TargetMode="External" /><Relationship Id="rId65" Type="http://schemas.openxmlformats.org/officeDocument/2006/relationships/hyperlink" Target="javascript:__doPostBack('ctl00$ContentPlaceHolder1$Grd_tot_detail$ctl06$hypmay','')" TargetMode="External" /><Relationship Id="rId66" Type="http://schemas.openxmlformats.org/officeDocument/2006/relationships/hyperlink" Target="javascript:__doPostBack('ctl00$ContentPlaceHolder1$Grd_tot_detail$ctl06$hypjune','')" TargetMode="External" /><Relationship Id="rId67" Type="http://schemas.openxmlformats.org/officeDocument/2006/relationships/hyperlink" Target="javascript:__doPostBack('ctl00$ContentPlaceHolder1$Grd_tot_detail$ctl06$hypjuly','')" TargetMode="External" /><Relationship Id="rId68" Type="http://schemas.openxmlformats.org/officeDocument/2006/relationships/hyperlink" Target="javascript:__doPostBack('ctl00$ContentPlaceHolder1$Grd_tot_detail$ctl06$hypAugust','')" TargetMode="External" /><Relationship Id="rId69" Type="http://schemas.openxmlformats.org/officeDocument/2006/relationships/hyperlink" Target="javascript:__doPostBack('ctl00$ContentPlaceHolder1$Grd_tot_detail$ctl06$hypSeptember','')" TargetMode="External" /><Relationship Id="rId70" Type="http://schemas.openxmlformats.org/officeDocument/2006/relationships/hyperlink" Target="javascript:__doPostBack('ctl00$ContentPlaceHolder1$Grd_tot_detail$ctl06$hypOcteber','')" TargetMode="External" /><Relationship Id="rId71" Type="http://schemas.openxmlformats.org/officeDocument/2006/relationships/hyperlink" Target="javascript:__doPostBack('ctl00$ContentPlaceHolder1$Grd_tot_detail$ctl06$hypNovember','')" TargetMode="External" /><Relationship Id="rId72" Type="http://schemas.openxmlformats.org/officeDocument/2006/relationships/hyperlink" Target="javascript:__doPostBack('ctl00$ContentPlaceHolder1$Grd_tot_detail$ctl06$hypDecember','')" TargetMode="External" /><Relationship Id="rId73" Type="http://schemas.openxmlformats.org/officeDocument/2006/relationships/hyperlink" Target="javascript:__doPostBack('ctl00$ContentPlaceHolder1$Grd_tot_detail$ctl06$hypJanuary','')" TargetMode="External" /><Relationship Id="rId74" Type="http://schemas.openxmlformats.org/officeDocument/2006/relationships/hyperlink" Target="javascript:__doPostBack('ctl00$ContentPlaceHolder1$Grd_tot_detail$ctl06$hypFeb','')" TargetMode="External" /><Relationship Id="rId75" Type="http://schemas.openxmlformats.org/officeDocument/2006/relationships/hyperlink" Target="javascript:__doPostBack('ctl00$ContentPlaceHolder1$Grd_tot_detail$ctl06$hypMarch','')" TargetMode="External" /><Relationship Id="rId76" Type="http://schemas.openxmlformats.org/officeDocument/2006/relationships/hyperlink" Target="javascript:__doPostBack('ctl00$ContentPlaceHolder1$Grd_tot_detail$ctl07$lnkbtn_name','')" TargetMode="External" /><Relationship Id="rId77" Type="http://schemas.openxmlformats.org/officeDocument/2006/relationships/hyperlink" Target="javascript:__doPostBack('ctl00$ContentPlaceHolder1$Grd_tot_detail$ctl07$lbtnttlsch','')" TargetMode="External" /><Relationship Id="rId78" Type="http://schemas.openxmlformats.org/officeDocument/2006/relationships/hyperlink" Target="javascript:__doPostBack('ctl00$ContentPlaceHolder1$Grd_tot_detail$ctl07$lbtnfreezsch','')" TargetMode="External" /><Relationship Id="rId79" Type="http://schemas.openxmlformats.org/officeDocument/2006/relationships/hyperlink" Target="javascript:__doPostBack('ctl00$ContentPlaceHolder1$Grd_tot_detail$ctl07$hypapr','')" TargetMode="External" /><Relationship Id="rId80" Type="http://schemas.openxmlformats.org/officeDocument/2006/relationships/hyperlink" Target="javascript:__doPostBack('ctl00$ContentPlaceHolder1$Grd_tot_detail$ctl07$hypmay','')" TargetMode="External" /><Relationship Id="rId81" Type="http://schemas.openxmlformats.org/officeDocument/2006/relationships/hyperlink" Target="javascript:__doPostBack('ctl00$ContentPlaceHolder1$Grd_tot_detail$ctl07$hypjune','')" TargetMode="External" /><Relationship Id="rId82" Type="http://schemas.openxmlformats.org/officeDocument/2006/relationships/hyperlink" Target="javascript:__doPostBack('ctl00$ContentPlaceHolder1$Grd_tot_detail$ctl07$hypjuly','')" TargetMode="External" /><Relationship Id="rId83" Type="http://schemas.openxmlformats.org/officeDocument/2006/relationships/hyperlink" Target="javascript:__doPostBack('ctl00$ContentPlaceHolder1$Grd_tot_detail$ctl07$hypAugust','')" TargetMode="External" /><Relationship Id="rId84" Type="http://schemas.openxmlformats.org/officeDocument/2006/relationships/hyperlink" Target="javascript:__doPostBack('ctl00$ContentPlaceHolder1$Grd_tot_detail$ctl07$hypSeptember','')" TargetMode="External" /><Relationship Id="rId85" Type="http://schemas.openxmlformats.org/officeDocument/2006/relationships/hyperlink" Target="javascript:__doPostBack('ctl00$ContentPlaceHolder1$Grd_tot_detail$ctl07$hypOcteber','')" TargetMode="External" /><Relationship Id="rId86" Type="http://schemas.openxmlformats.org/officeDocument/2006/relationships/hyperlink" Target="javascript:__doPostBack('ctl00$ContentPlaceHolder1$Grd_tot_detail$ctl07$hypNovember','')" TargetMode="External" /><Relationship Id="rId87" Type="http://schemas.openxmlformats.org/officeDocument/2006/relationships/hyperlink" Target="javascript:__doPostBack('ctl00$ContentPlaceHolder1$Grd_tot_detail$ctl07$hypDecember','')" TargetMode="External" /><Relationship Id="rId88" Type="http://schemas.openxmlformats.org/officeDocument/2006/relationships/hyperlink" Target="javascript:__doPostBack('ctl00$ContentPlaceHolder1$Grd_tot_detail$ctl07$hypJanuary','')" TargetMode="External" /><Relationship Id="rId89" Type="http://schemas.openxmlformats.org/officeDocument/2006/relationships/hyperlink" Target="javascript:__doPostBack('ctl00$ContentPlaceHolder1$Grd_tot_detail$ctl07$hypFeb','')" TargetMode="External" /><Relationship Id="rId90" Type="http://schemas.openxmlformats.org/officeDocument/2006/relationships/hyperlink" Target="javascript:__doPostBack('ctl00$ContentPlaceHolder1$Grd_tot_detail$ctl07$hypMarch','')" TargetMode="External" /><Relationship Id="rId91" Type="http://schemas.openxmlformats.org/officeDocument/2006/relationships/hyperlink" Target="javascript:__doPostBack('ctl00$ContentPlaceHolder1$Grd_tot_detail$ctl08$lnkbtn_name','')" TargetMode="External" /><Relationship Id="rId92" Type="http://schemas.openxmlformats.org/officeDocument/2006/relationships/hyperlink" Target="javascript:__doPostBack('ctl00$ContentPlaceHolder1$Grd_tot_detail$ctl08$lbtnttlsch','')" TargetMode="External" /><Relationship Id="rId93" Type="http://schemas.openxmlformats.org/officeDocument/2006/relationships/hyperlink" Target="javascript:__doPostBack('ctl00$ContentPlaceHolder1$Grd_tot_detail$ctl08$lbtnfreezsch','')" TargetMode="External" /><Relationship Id="rId94" Type="http://schemas.openxmlformats.org/officeDocument/2006/relationships/hyperlink" Target="javascript:__doPostBack('ctl00$ContentPlaceHolder1$Grd_tot_detail$ctl08$hypapr','')" TargetMode="External" /><Relationship Id="rId95" Type="http://schemas.openxmlformats.org/officeDocument/2006/relationships/hyperlink" Target="javascript:__doPostBack('ctl00$ContentPlaceHolder1$Grd_tot_detail$ctl08$hypmay','')" TargetMode="External" /><Relationship Id="rId96" Type="http://schemas.openxmlformats.org/officeDocument/2006/relationships/hyperlink" Target="javascript:__doPostBack('ctl00$ContentPlaceHolder1$Grd_tot_detail$ctl08$hypjune','')" TargetMode="External" /><Relationship Id="rId97" Type="http://schemas.openxmlformats.org/officeDocument/2006/relationships/hyperlink" Target="javascript:__doPostBack('ctl00$ContentPlaceHolder1$Grd_tot_detail$ctl08$hypjuly','')" TargetMode="External" /><Relationship Id="rId98" Type="http://schemas.openxmlformats.org/officeDocument/2006/relationships/hyperlink" Target="javascript:__doPostBack('ctl00$ContentPlaceHolder1$Grd_tot_detail$ctl08$hypAugust','')" TargetMode="External" /><Relationship Id="rId99" Type="http://schemas.openxmlformats.org/officeDocument/2006/relationships/hyperlink" Target="javascript:__doPostBack('ctl00$ContentPlaceHolder1$Grd_tot_detail$ctl08$hypSeptember','')" TargetMode="External" /><Relationship Id="rId100" Type="http://schemas.openxmlformats.org/officeDocument/2006/relationships/hyperlink" Target="javascript:__doPostBack('ctl00$ContentPlaceHolder1$Grd_tot_detail$ctl08$hypOcteber','')" TargetMode="External" /><Relationship Id="rId101" Type="http://schemas.openxmlformats.org/officeDocument/2006/relationships/hyperlink" Target="javascript:__doPostBack('ctl00$ContentPlaceHolder1$Grd_tot_detail$ctl08$hypNovember','')" TargetMode="External" /><Relationship Id="rId102" Type="http://schemas.openxmlformats.org/officeDocument/2006/relationships/hyperlink" Target="javascript:__doPostBack('ctl00$ContentPlaceHolder1$Grd_tot_detail$ctl08$hypDecember','')" TargetMode="External" /><Relationship Id="rId103" Type="http://schemas.openxmlformats.org/officeDocument/2006/relationships/hyperlink" Target="javascript:__doPostBack('ctl00$ContentPlaceHolder1$Grd_tot_detail$ctl08$hypJanuary','')" TargetMode="External" /><Relationship Id="rId104" Type="http://schemas.openxmlformats.org/officeDocument/2006/relationships/hyperlink" Target="javascript:__doPostBack('ctl00$ContentPlaceHolder1$Grd_tot_detail$ctl08$hypFeb','')" TargetMode="External" /><Relationship Id="rId105" Type="http://schemas.openxmlformats.org/officeDocument/2006/relationships/hyperlink" Target="javascript:__doPostBack('ctl00$ContentPlaceHolder1$Grd_tot_detail$ctl08$hypMarch','')" TargetMode="External" /><Relationship Id="rId106" Type="http://schemas.openxmlformats.org/officeDocument/2006/relationships/hyperlink" Target="javascript:__doPostBack('ctl00$ContentPlaceHolder1$Grd_tot_detail$ctl09$lnkbtn_name','')" TargetMode="External" /><Relationship Id="rId107" Type="http://schemas.openxmlformats.org/officeDocument/2006/relationships/hyperlink" Target="javascript:__doPostBack('ctl00$ContentPlaceHolder1$Grd_tot_detail$ctl09$lbtnttlsch','')" TargetMode="External" /><Relationship Id="rId108" Type="http://schemas.openxmlformats.org/officeDocument/2006/relationships/hyperlink" Target="javascript:__doPostBack('ctl00$ContentPlaceHolder1$Grd_tot_detail$ctl09$lbtnfreezsch','')" TargetMode="External" /><Relationship Id="rId109" Type="http://schemas.openxmlformats.org/officeDocument/2006/relationships/hyperlink" Target="javascript:__doPostBack('ctl00$ContentPlaceHolder1$Grd_tot_detail$ctl09$hypapr','')" TargetMode="External" /><Relationship Id="rId110" Type="http://schemas.openxmlformats.org/officeDocument/2006/relationships/hyperlink" Target="javascript:__doPostBack('ctl00$ContentPlaceHolder1$Grd_tot_detail$ctl09$hypmay','')" TargetMode="External" /><Relationship Id="rId111" Type="http://schemas.openxmlformats.org/officeDocument/2006/relationships/hyperlink" Target="javascript:__doPostBack('ctl00$ContentPlaceHolder1$Grd_tot_detail$ctl09$hypjune','')" TargetMode="External" /><Relationship Id="rId112" Type="http://schemas.openxmlformats.org/officeDocument/2006/relationships/hyperlink" Target="javascript:__doPostBack('ctl00$ContentPlaceHolder1$Grd_tot_detail$ctl09$hypjuly','')" TargetMode="External" /><Relationship Id="rId113" Type="http://schemas.openxmlformats.org/officeDocument/2006/relationships/hyperlink" Target="javascript:__doPostBack('ctl00$ContentPlaceHolder1$Grd_tot_detail$ctl09$hypAugust','')" TargetMode="External" /><Relationship Id="rId114" Type="http://schemas.openxmlformats.org/officeDocument/2006/relationships/hyperlink" Target="javascript:__doPostBack('ctl00$ContentPlaceHolder1$Grd_tot_detail$ctl09$hypSeptember','')" TargetMode="External" /><Relationship Id="rId115" Type="http://schemas.openxmlformats.org/officeDocument/2006/relationships/hyperlink" Target="javascript:__doPostBack('ctl00$ContentPlaceHolder1$Grd_tot_detail$ctl09$hypOcteber','')" TargetMode="External" /><Relationship Id="rId116" Type="http://schemas.openxmlformats.org/officeDocument/2006/relationships/hyperlink" Target="javascript:__doPostBack('ctl00$ContentPlaceHolder1$Grd_tot_detail$ctl09$hypNovember','')" TargetMode="External" /><Relationship Id="rId117" Type="http://schemas.openxmlformats.org/officeDocument/2006/relationships/hyperlink" Target="javascript:__doPostBack('ctl00$ContentPlaceHolder1$Grd_tot_detail$ctl09$hypDecember','')" TargetMode="External" /><Relationship Id="rId118" Type="http://schemas.openxmlformats.org/officeDocument/2006/relationships/hyperlink" Target="javascript:__doPostBack('ctl00$ContentPlaceHolder1$Grd_tot_detail$ctl09$hypJanuary','')" TargetMode="External" /><Relationship Id="rId119" Type="http://schemas.openxmlformats.org/officeDocument/2006/relationships/hyperlink" Target="javascript:__doPostBack('ctl00$ContentPlaceHolder1$Grd_tot_detail$ctl09$hypFeb','')" TargetMode="External" /><Relationship Id="rId120" Type="http://schemas.openxmlformats.org/officeDocument/2006/relationships/hyperlink" Target="javascript:__doPostBack('ctl00$ContentPlaceHolder1$Grd_tot_detail$ctl09$hypMarch','')" TargetMode="External" /><Relationship Id="rId121" Type="http://schemas.openxmlformats.org/officeDocument/2006/relationships/hyperlink" Target="javascript:__doPostBack('ctl00$ContentPlaceHolder1$Grd_tot_detail$ctl10$lnkbtn_name','')" TargetMode="External" /><Relationship Id="rId122" Type="http://schemas.openxmlformats.org/officeDocument/2006/relationships/hyperlink" Target="javascript:__doPostBack('ctl00$ContentPlaceHolder1$Grd_tot_detail$ctl10$lbtnttlsch','')" TargetMode="External" /><Relationship Id="rId123" Type="http://schemas.openxmlformats.org/officeDocument/2006/relationships/hyperlink" Target="javascript:__doPostBack('ctl00$ContentPlaceHolder1$Grd_tot_detail$ctl10$lbtnfreezsch','')" TargetMode="External" /><Relationship Id="rId124" Type="http://schemas.openxmlformats.org/officeDocument/2006/relationships/hyperlink" Target="javascript:__doPostBack('ctl00$ContentPlaceHolder1$Grd_tot_detail$ctl10$hypapr','')" TargetMode="External" /><Relationship Id="rId125" Type="http://schemas.openxmlformats.org/officeDocument/2006/relationships/hyperlink" Target="javascript:__doPostBack('ctl00$ContentPlaceHolder1$Grd_tot_detail$ctl10$hypmay','')" TargetMode="External" /><Relationship Id="rId126" Type="http://schemas.openxmlformats.org/officeDocument/2006/relationships/hyperlink" Target="javascript:__doPostBack('ctl00$ContentPlaceHolder1$Grd_tot_detail$ctl10$hypjune','')" TargetMode="External" /><Relationship Id="rId127" Type="http://schemas.openxmlformats.org/officeDocument/2006/relationships/hyperlink" Target="javascript:__doPostBack('ctl00$ContentPlaceHolder1$Grd_tot_detail$ctl10$hypjuly','')" TargetMode="External" /><Relationship Id="rId128" Type="http://schemas.openxmlformats.org/officeDocument/2006/relationships/hyperlink" Target="javascript:__doPostBack('ctl00$ContentPlaceHolder1$Grd_tot_detail$ctl10$hypAugust','')" TargetMode="External" /><Relationship Id="rId129" Type="http://schemas.openxmlformats.org/officeDocument/2006/relationships/hyperlink" Target="javascript:__doPostBack('ctl00$ContentPlaceHolder1$Grd_tot_detail$ctl10$hypSeptember','')" TargetMode="External" /><Relationship Id="rId130" Type="http://schemas.openxmlformats.org/officeDocument/2006/relationships/hyperlink" Target="javascript:__doPostBack('ctl00$ContentPlaceHolder1$Grd_tot_detail$ctl10$hypOcteber','')" TargetMode="External" /><Relationship Id="rId131" Type="http://schemas.openxmlformats.org/officeDocument/2006/relationships/hyperlink" Target="javascript:__doPostBack('ctl00$ContentPlaceHolder1$Grd_tot_detail$ctl10$hypNovember','')" TargetMode="External" /><Relationship Id="rId132" Type="http://schemas.openxmlformats.org/officeDocument/2006/relationships/hyperlink" Target="javascript:__doPostBack('ctl00$ContentPlaceHolder1$Grd_tot_detail$ctl10$hypDecember','')" TargetMode="External" /><Relationship Id="rId133" Type="http://schemas.openxmlformats.org/officeDocument/2006/relationships/hyperlink" Target="javascript:__doPostBack('ctl00$ContentPlaceHolder1$Grd_tot_detail$ctl10$hypJanuary','')" TargetMode="External" /><Relationship Id="rId134" Type="http://schemas.openxmlformats.org/officeDocument/2006/relationships/hyperlink" Target="javascript:__doPostBack('ctl00$ContentPlaceHolder1$Grd_tot_detail$ctl10$hypFeb','')" TargetMode="External" /><Relationship Id="rId135" Type="http://schemas.openxmlformats.org/officeDocument/2006/relationships/hyperlink" Target="javascript:__doPostBack('ctl00$ContentPlaceHolder1$Grd_tot_detail$ctl10$hypMarch','')" TargetMode="External" /><Relationship Id="rId136" Type="http://schemas.openxmlformats.org/officeDocument/2006/relationships/hyperlink" Target="javascript:__doPostBack('ctl00$ContentPlaceHolder1$Grd_tot_detail$ctl11$lnkbtn_name','')" TargetMode="External" /><Relationship Id="rId137" Type="http://schemas.openxmlformats.org/officeDocument/2006/relationships/hyperlink" Target="javascript:__doPostBack('ctl00$ContentPlaceHolder1$Grd_tot_detail$ctl11$lbtnttlsch','')" TargetMode="External" /><Relationship Id="rId138" Type="http://schemas.openxmlformats.org/officeDocument/2006/relationships/hyperlink" Target="javascript:__doPostBack('ctl00$ContentPlaceHolder1$Grd_tot_detail$ctl11$lbtnfreezsch','')" TargetMode="External" /><Relationship Id="rId139" Type="http://schemas.openxmlformats.org/officeDocument/2006/relationships/hyperlink" Target="javascript:__doPostBack('ctl00$ContentPlaceHolder1$Grd_tot_detail$ctl11$hypapr','')" TargetMode="External" /><Relationship Id="rId140" Type="http://schemas.openxmlformats.org/officeDocument/2006/relationships/hyperlink" Target="javascript:__doPostBack('ctl00$ContentPlaceHolder1$Grd_tot_detail$ctl11$hypmay','')" TargetMode="External" /><Relationship Id="rId141" Type="http://schemas.openxmlformats.org/officeDocument/2006/relationships/hyperlink" Target="javascript:__doPostBack('ctl00$ContentPlaceHolder1$Grd_tot_detail$ctl11$hypjune','')" TargetMode="External" /><Relationship Id="rId142" Type="http://schemas.openxmlformats.org/officeDocument/2006/relationships/hyperlink" Target="javascript:__doPostBack('ctl00$ContentPlaceHolder1$Grd_tot_detail$ctl11$hypjuly','')" TargetMode="External" /><Relationship Id="rId143" Type="http://schemas.openxmlformats.org/officeDocument/2006/relationships/hyperlink" Target="javascript:__doPostBack('ctl00$ContentPlaceHolder1$Grd_tot_detail$ctl11$hypAugust','')" TargetMode="External" /><Relationship Id="rId144" Type="http://schemas.openxmlformats.org/officeDocument/2006/relationships/hyperlink" Target="javascript:__doPostBack('ctl00$ContentPlaceHolder1$Grd_tot_detail$ctl11$hypSeptember','')" TargetMode="External" /><Relationship Id="rId145" Type="http://schemas.openxmlformats.org/officeDocument/2006/relationships/hyperlink" Target="javascript:__doPostBack('ctl00$ContentPlaceHolder1$Grd_tot_detail$ctl11$hypOcteber','')" TargetMode="External" /><Relationship Id="rId146" Type="http://schemas.openxmlformats.org/officeDocument/2006/relationships/hyperlink" Target="javascript:__doPostBack('ctl00$ContentPlaceHolder1$Grd_tot_detail$ctl11$hypNovember','')" TargetMode="External" /><Relationship Id="rId147" Type="http://schemas.openxmlformats.org/officeDocument/2006/relationships/hyperlink" Target="javascript:__doPostBack('ctl00$ContentPlaceHolder1$Grd_tot_detail$ctl11$hypDecember','')" TargetMode="External" /><Relationship Id="rId148" Type="http://schemas.openxmlformats.org/officeDocument/2006/relationships/hyperlink" Target="javascript:__doPostBack('ctl00$ContentPlaceHolder1$Grd_tot_detail$ctl11$hypJanuary','')" TargetMode="External" /><Relationship Id="rId149" Type="http://schemas.openxmlformats.org/officeDocument/2006/relationships/hyperlink" Target="javascript:__doPostBack('ctl00$ContentPlaceHolder1$Grd_tot_detail$ctl11$hypFeb','')" TargetMode="External" /><Relationship Id="rId150" Type="http://schemas.openxmlformats.org/officeDocument/2006/relationships/hyperlink" Target="javascript:__doPostBack('ctl00$ContentPlaceHolder1$Grd_tot_detail$ctl11$hypMarch','')" TargetMode="External" /><Relationship Id="rId151" Type="http://schemas.openxmlformats.org/officeDocument/2006/relationships/hyperlink" Target="javascript:__doPostBack('ctl00$ContentPlaceHolder1$Grd_tot_detail$ctl12$lnkbtn_name','')" TargetMode="External" /><Relationship Id="rId152" Type="http://schemas.openxmlformats.org/officeDocument/2006/relationships/hyperlink" Target="javascript:__doPostBack('ctl00$ContentPlaceHolder1$Grd_tot_detail$ctl12$lbtnttlsch','')" TargetMode="External" /><Relationship Id="rId153" Type="http://schemas.openxmlformats.org/officeDocument/2006/relationships/hyperlink" Target="javascript:__doPostBack('ctl00$ContentPlaceHolder1$Grd_tot_detail$ctl12$lbtnfreezsch','')" TargetMode="External" /><Relationship Id="rId154" Type="http://schemas.openxmlformats.org/officeDocument/2006/relationships/hyperlink" Target="javascript:__doPostBack('ctl00$ContentPlaceHolder1$Grd_tot_detail$ctl12$hypapr','')" TargetMode="External" /><Relationship Id="rId155" Type="http://schemas.openxmlformats.org/officeDocument/2006/relationships/hyperlink" Target="javascript:__doPostBack('ctl00$ContentPlaceHolder1$Grd_tot_detail$ctl12$hypmay','')" TargetMode="External" /><Relationship Id="rId156" Type="http://schemas.openxmlformats.org/officeDocument/2006/relationships/hyperlink" Target="javascript:__doPostBack('ctl00$ContentPlaceHolder1$Grd_tot_detail$ctl12$hypjune','')" TargetMode="External" /><Relationship Id="rId157" Type="http://schemas.openxmlformats.org/officeDocument/2006/relationships/hyperlink" Target="javascript:__doPostBack('ctl00$ContentPlaceHolder1$Grd_tot_detail$ctl12$hypjuly','')" TargetMode="External" /><Relationship Id="rId158" Type="http://schemas.openxmlformats.org/officeDocument/2006/relationships/hyperlink" Target="javascript:__doPostBack('ctl00$ContentPlaceHolder1$Grd_tot_detail$ctl12$hypAugust','')" TargetMode="External" /><Relationship Id="rId159" Type="http://schemas.openxmlformats.org/officeDocument/2006/relationships/hyperlink" Target="javascript:__doPostBack('ctl00$ContentPlaceHolder1$Grd_tot_detail$ctl12$hypSeptember','')" TargetMode="External" /><Relationship Id="rId160" Type="http://schemas.openxmlformats.org/officeDocument/2006/relationships/hyperlink" Target="javascript:__doPostBack('ctl00$ContentPlaceHolder1$Grd_tot_detail$ctl12$hypOcteber','')" TargetMode="External" /><Relationship Id="rId161" Type="http://schemas.openxmlformats.org/officeDocument/2006/relationships/hyperlink" Target="javascript:__doPostBack('ctl00$ContentPlaceHolder1$Grd_tot_detail$ctl12$hypNovember','')" TargetMode="External" /><Relationship Id="rId162" Type="http://schemas.openxmlformats.org/officeDocument/2006/relationships/hyperlink" Target="javascript:__doPostBack('ctl00$ContentPlaceHolder1$Grd_tot_detail$ctl12$hypDecember','')" TargetMode="External" /><Relationship Id="rId163" Type="http://schemas.openxmlformats.org/officeDocument/2006/relationships/hyperlink" Target="javascript:__doPostBack('ctl00$ContentPlaceHolder1$Grd_tot_detail$ctl12$hypJanuary','')" TargetMode="External" /><Relationship Id="rId164" Type="http://schemas.openxmlformats.org/officeDocument/2006/relationships/hyperlink" Target="javascript:__doPostBack('ctl00$ContentPlaceHolder1$Grd_tot_detail$ctl12$hypFeb','')" TargetMode="External" /><Relationship Id="rId165" Type="http://schemas.openxmlformats.org/officeDocument/2006/relationships/hyperlink" Target="javascript:__doPostBack('ctl00$ContentPlaceHolder1$Grd_tot_detail$ctl12$hypMarch','')" TargetMode="External" /><Relationship Id="rId166" Type="http://schemas.openxmlformats.org/officeDocument/2006/relationships/hyperlink" Target="javascript:__doPostBack('ctl00$ContentPlaceHolder1$Grd_tot_detail$ctl13$lnkbtn_name','')" TargetMode="External" /><Relationship Id="rId167" Type="http://schemas.openxmlformats.org/officeDocument/2006/relationships/hyperlink" Target="javascript:__doPostBack('ctl00$ContentPlaceHolder1$Grd_tot_detail$ctl13$lbtnttlsch','')" TargetMode="External" /><Relationship Id="rId168" Type="http://schemas.openxmlformats.org/officeDocument/2006/relationships/hyperlink" Target="javascript:__doPostBack('ctl00$ContentPlaceHolder1$Grd_tot_detail$ctl13$lbtnfreezsch','')" TargetMode="External" /><Relationship Id="rId169" Type="http://schemas.openxmlformats.org/officeDocument/2006/relationships/hyperlink" Target="javascript:__doPostBack('ctl00$ContentPlaceHolder1$Grd_tot_detail$ctl13$hypapr','')" TargetMode="External" /><Relationship Id="rId170" Type="http://schemas.openxmlformats.org/officeDocument/2006/relationships/hyperlink" Target="javascript:__doPostBack('ctl00$ContentPlaceHolder1$Grd_tot_detail$ctl13$hypmay','')" TargetMode="External" /><Relationship Id="rId171" Type="http://schemas.openxmlformats.org/officeDocument/2006/relationships/hyperlink" Target="javascript:__doPostBack('ctl00$ContentPlaceHolder1$Grd_tot_detail$ctl13$hypjune','')" TargetMode="External" /><Relationship Id="rId172" Type="http://schemas.openxmlformats.org/officeDocument/2006/relationships/hyperlink" Target="javascript:__doPostBack('ctl00$ContentPlaceHolder1$Grd_tot_detail$ctl13$hypjuly','')" TargetMode="External" /><Relationship Id="rId173" Type="http://schemas.openxmlformats.org/officeDocument/2006/relationships/hyperlink" Target="javascript:__doPostBack('ctl00$ContentPlaceHolder1$Grd_tot_detail$ctl13$hypAugust','')" TargetMode="External" /><Relationship Id="rId174" Type="http://schemas.openxmlformats.org/officeDocument/2006/relationships/hyperlink" Target="javascript:__doPostBack('ctl00$ContentPlaceHolder1$Grd_tot_detail$ctl13$hypSeptember','')" TargetMode="External" /><Relationship Id="rId175" Type="http://schemas.openxmlformats.org/officeDocument/2006/relationships/hyperlink" Target="javascript:__doPostBack('ctl00$ContentPlaceHolder1$Grd_tot_detail$ctl13$hypOcteber','')" TargetMode="External" /><Relationship Id="rId176" Type="http://schemas.openxmlformats.org/officeDocument/2006/relationships/hyperlink" Target="javascript:__doPostBack('ctl00$ContentPlaceHolder1$Grd_tot_detail$ctl13$hypNovember','')" TargetMode="External" /><Relationship Id="rId177" Type="http://schemas.openxmlformats.org/officeDocument/2006/relationships/hyperlink" Target="javascript:__doPostBack('ctl00$ContentPlaceHolder1$Grd_tot_detail$ctl13$hypDecember','')" TargetMode="External" /><Relationship Id="rId178" Type="http://schemas.openxmlformats.org/officeDocument/2006/relationships/hyperlink" Target="javascript:__doPostBack('ctl00$ContentPlaceHolder1$Grd_tot_detail$ctl13$hypJanuary','')" TargetMode="External" /><Relationship Id="rId179" Type="http://schemas.openxmlformats.org/officeDocument/2006/relationships/hyperlink" Target="javascript:__doPostBack('ctl00$ContentPlaceHolder1$Grd_tot_detail$ctl13$hypFeb','')" TargetMode="External" /><Relationship Id="rId180" Type="http://schemas.openxmlformats.org/officeDocument/2006/relationships/hyperlink" Target="javascript:__doPostBack('ctl00$ContentPlaceHolder1$Grd_tot_detail$ctl13$hypMarch','')" TargetMode="External" /><Relationship Id="rId181" Type="http://schemas.openxmlformats.org/officeDocument/2006/relationships/hyperlink" Target="javascript:__doPostBack('ctl00$ContentPlaceHolder1$Grd_tot_detail$ctl14$lnkbtn_name','')" TargetMode="External" /><Relationship Id="rId182" Type="http://schemas.openxmlformats.org/officeDocument/2006/relationships/hyperlink" Target="javascript:__doPostBack('ctl00$ContentPlaceHolder1$Grd_tot_detail$ctl14$lbtnttlsch','')" TargetMode="External" /><Relationship Id="rId183" Type="http://schemas.openxmlformats.org/officeDocument/2006/relationships/hyperlink" Target="javascript:__doPostBack('ctl00$ContentPlaceHolder1$Grd_tot_detail$ctl14$lbtnfreezsch','')" TargetMode="External" /><Relationship Id="rId184" Type="http://schemas.openxmlformats.org/officeDocument/2006/relationships/hyperlink" Target="javascript:__doPostBack('ctl00$ContentPlaceHolder1$Grd_tot_detail$ctl14$hypapr','')" TargetMode="External" /><Relationship Id="rId185" Type="http://schemas.openxmlformats.org/officeDocument/2006/relationships/hyperlink" Target="javascript:__doPostBack('ctl00$ContentPlaceHolder1$Grd_tot_detail$ctl14$hypmay','')" TargetMode="External" /><Relationship Id="rId186" Type="http://schemas.openxmlformats.org/officeDocument/2006/relationships/hyperlink" Target="javascript:__doPostBack('ctl00$ContentPlaceHolder1$Grd_tot_detail$ctl14$hypjune','')" TargetMode="External" /><Relationship Id="rId187" Type="http://schemas.openxmlformats.org/officeDocument/2006/relationships/hyperlink" Target="javascript:__doPostBack('ctl00$ContentPlaceHolder1$Grd_tot_detail$ctl14$hypjuly','')" TargetMode="External" /><Relationship Id="rId188" Type="http://schemas.openxmlformats.org/officeDocument/2006/relationships/hyperlink" Target="javascript:__doPostBack('ctl00$ContentPlaceHolder1$Grd_tot_detail$ctl14$hypAugust','')" TargetMode="External" /><Relationship Id="rId189" Type="http://schemas.openxmlformats.org/officeDocument/2006/relationships/hyperlink" Target="javascript:__doPostBack('ctl00$ContentPlaceHolder1$Grd_tot_detail$ctl14$hypSeptember','')" TargetMode="External" /><Relationship Id="rId190" Type="http://schemas.openxmlformats.org/officeDocument/2006/relationships/hyperlink" Target="javascript:__doPostBack('ctl00$ContentPlaceHolder1$Grd_tot_detail$ctl14$hypOcteber','')" TargetMode="External" /><Relationship Id="rId191" Type="http://schemas.openxmlformats.org/officeDocument/2006/relationships/hyperlink" Target="javascript:__doPostBack('ctl00$ContentPlaceHolder1$Grd_tot_detail$ctl14$hypNovember','')" TargetMode="External" /><Relationship Id="rId192" Type="http://schemas.openxmlformats.org/officeDocument/2006/relationships/hyperlink" Target="javascript:__doPostBack('ctl00$ContentPlaceHolder1$Grd_tot_detail$ctl14$hypDecember','')" TargetMode="External" /><Relationship Id="rId193" Type="http://schemas.openxmlformats.org/officeDocument/2006/relationships/hyperlink" Target="javascript:__doPostBack('ctl00$ContentPlaceHolder1$Grd_tot_detail$ctl14$hypJanuary','')" TargetMode="External" /><Relationship Id="rId194" Type="http://schemas.openxmlformats.org/officeDocument/2006/relationships/hyperlink" Target="javascript:__doPostBack('ctl00$ContentPlaceHolder1$Grd_tot_detail$ctl14$hypFeb','')" TargetMode="External" /><Relationship Id="rId195" Type="http://schemas.openxmlformats.org/officeDocument/2006/relationships/hyperlink" Target="javascript:__doPostBack('ctl00$ContentPlaceHolder1$Grd_tot_detail$ctl14$hypMarch','')" TargetMode="External" /><Relationship Id="rId196" Type="http://schemas.openxmlformats.org/officeDocument/2006/relationships/hyperlink" Target="javascript:__doPostBack('ctl00$ContentPlaceHolder1$Grd_tot_detail$ctl15$lnkbtn_name','')" TargetMode="External" /><Relationship Id="rId197" Type="http://schemas.openxmlformats.org/officeDocument/2006/relationships/hyperlink" Target="javascript:__doPostBack('ctl00$ContentPlaceHolder1$Grd_tot_detail$ctl15$lbtnttlsch','')" TargetMode="External" /><Relationship Id="rId198" Type="http://schemas.openxmlformats.org/officeDocument/2006/relationships/hyperlink" Target="javascript:__doPostBack('ctl00$ContentPlaceHolder1$Grd_tot_detail$ctl15$lbtnfreezsch','')" TargetMode="External" /><Relationship Id="rId199" Type="http://schemas.openxmlformats.org/officeDocument/2006/relationships/hyperlink" Target="javascript:__doPostBack('ctl00$ContentPlaceHolder1$Grd_tot_detail$ctl15$hypapr','')" TargetMode="External" /><Relationship Id="rId200" Type="http://schemas.openxmlformats.org/officeDocument/2006/relationships/hyperlink" Target="javascript:__doPostBack('ctl00$ContentPlaceHolder1$Grd_tot_detail$ctl15$hypmay','')" TargetMode="External" /><Relationship Id="rId201" Type="http://schemas.openxmlformats.org/officeDocument/2006/relationships/hyperlink" Target="javascript:__doPostBack('ctl00$ContentPlaceHolder1$Grd_tot_detail$ctl15$hypjune','')" TargetMode="External" /><Relationship Id="rId202" Type="http://schemas.openxmlformats.org/officeDocument/2006/relationships/hyperlink" Target="javascript:__doPostBack('ctl00$ContentPlaceHolder1$Grd_tot_detail$ctl15$hypjuly','')" TargetMode="External" /><Relationship Id="rId203" Type="http://schemas.openxmlformats.org/officeDocument/2006/relationships/hyperlink" Target="javascript:__doPostBack('ctl00$ContentPlaceHolder1$Grd_tot_detail$ctl15$hypAugust','')" TargetMode="External" /><Relationship Id="rId204" Type="http://schemas.openxmlformats.org/officeDocument/2006/relationships/hyperlink" Target="javascript:__doPostBack('ctl00$ContentPlaceHolder1$Grd_tot_detail$ctl15$hypSeptember','')" TargetMode="External" /><Relationship Id="rId205" Type="http://schemas.openxmlformats.org/officeDocument/2006/relationships/hyperlink" Target="javascript:__doPostBack('ctl00$ContentPlaceHolder1$Grd_tot_detail$ctl15$hypOcteber','')" TargetMode="External" /><Relationship Id="rId206" Type="http://schemas.openxmlformats.org/officeDocument/2006/relationships/hyperlink" Target="javascript:__doPostBack('ctl00$ContentPlaceHolder1$Grd_tot_detail$ctl15$hypNovember','')" TargetMode="External" /><Relationship Id="rId207" Type="http://schemas.openxmlformats.org/officeDocument/2006/relationships/hyperlink" Target="javascript:__doPostBack('ctl00$ContentPlaceHolder1$Grd_tot_detail$ctl15$hypDecember','')" TargetMode="External" /><Relationship Id="rId208" Type="http://schemas.openxmlformats.org/officeDocument/2006/relationships/hyperlink" Target="javascript:__doPostBack('ctl00$ContentPlaceHolder1$Grd_tot_detail$ctl15$hypJanuary','')" TargetMode="External" /><Relationship Id="rId209" Type="http://schemas.openxmlformats.org/officeDocument/2006/relationships/hyperlink" Target="javascript:__doPostBack('ctl00$ContentPlaceHolder1$Grd_tot_detail$ctl15$hypFeb','')" TargetMode="External" /><Relationship Id="rId210" Type="http://schemas.openxmlformats.org/officeDocument/2006/relationships/hyperlink" Target="javascript:__doPostBack('ctl00$ContentPlaceHolder1$Grd_tot_detail$ctl15$hypMarch','')" TargetMode="External" /><Relationship Id="rId211" Type="http://schemas.openxmlformats.org/officeDocument/2006/relationships/hyperlink" Target="javascript:__doPostBack('ctl00$ContentPlaceHolder1$Grd_tot_detail$ctl16$lnkbtn_name','')" TargetMode="External" /><Relationship Id="rId212" Type="http://schemas.openxmlformats.org/officeDocument/2006/relationships/hyperlink" Target="javascript:__doPostBack('ctl00$ContentPlaceHolder1$Grd_tot_detail$ctl16$lbtnttlsch','')" TargetMode="External" /><Relationship Id="rId213" Type="http://schemas.openxmlformats.org/officeDocument/2006/relationships/hyperlink" Target="javascript:__doPostBack('ctl00$ContentPlaceHolder1$Grd_tot_detail$ctl16$lbtnfreezsch','')" TargetMode="External" /><Relationship Id="rId214" Type="http://schemas.openxmlformats.org/officeDocument/2006/relationships/hyperlink" Target="javascript:__doPostBack('ctl00$ContentPlaceHolder1$Grd_tot_detail$ctl16$hypapr','')" TargetMode="External" /><Relationship Id="rId215" Type="http://schemas.openxmlformats.org/officeDocument/2006/relationships/hyperlink" Target="javascript:__doPostBack('ctl00$ContentPlaceHolder1$Grd_tot_detail$ctl16$hypmay','')" TargetMode="External" /><Relationship Id="rId216" Type="http://schemas.openxmlformats.org/officeDocument/2006/relationships/hyperlink" Target="javascript:__doPostBack('ctl00$ContentPlaceHolder1$Grd_tot_detail$ctl16$hypjune','')" TargetMode="External" /><Relationship Id="rId217" Type="http://schemas.openxmlformats.org/officeDocument/2006/relationships/hyperlink" Target="javascript:__doPostBack('ctl00$ContentPlaceHolder1$Grd_tot_detail$ctl16$hypjuly','')" TargetMode="External" /><Relationship Id="rId218" Type="http://schemas.openxmlformats.org/officeDocument/2006/relationships/hyperlink" Target="javascript:__doPostBack('ctl00$ContentPlaceHolder1$Grd_tot_detail$ctl16$hypAugust','')" TargetMode="External" /><Relationship Id="rId219" Type="http://schemas.openxmlformats.org/officeDocument/2006/relationships/hyperlink" Target="javascript:__doPostBack('ctl00$ContentPlaceHolder1$Grd_tot_detail$ctl16$hypSeptember','')" TargetMode="External" /><Relationship Id="rId220" Type="http://schemas.openxmlformats.org/officeDocument/2006/relationships/hyperlink" Target="javascript:__doPostBack('ctl00$ContentPlaceHolder1$Grd_tot_detail$ctl16$hypOcteber','')" TargetMode="External" /><Relationship Id="rId221" Type="http://schemas.openxmlformats.org/officeDocument/2006/relationships/hyperlink" Target="javascript:__doPostBack('ctl00$ContentPlaceHolder1$Grd_tot_detail$ctl16$hypNovember','')" TargetMode="External" /><Relationship Id="rId222" Type="http://schemas.openxmlformats.org/officeDocument/2006/relationships/hyperlink" Target="javascript:__doPostBack('ctl00$ContentPlaceHolder1$Grd_tot_detail$ctl16$hypDecember','')" TargetMode="External" /><Relationship Id="rId223" Type="http://schemas.openxmlformats.org/officeDocument/2006/relationships/hyperlink" Target="javascript:__doPostBack('ctl00$ContentPlaceHolder1$Grd_tot_detail$ctl16$hypJanuary','')" TargetMode="External" /><Relationship Id="rId224" Type="http://schemas.openxmlformats.org/officeDocument/2006/relationships/hyperlink" Target="javascript:__doPostBack('ctl00$ContentPlaceHolder1$Grd_tot_detail$ctl16$hypFeb','')" TargetMode="External" /><Relationship Id="rId225" Type="http://schemas.openxmlformats.org/officeDocument/2006/relationships/hyperlink" Target="javascript:__doPostBack('ctl00$ContentPlaceHolder1$Grd_tot_detail$ctl16$hypMarch','')" TargetMode="External" /><Relationship Id="rId226" Type="http://schemas.openxmlformats.org/officeDocument/2006/relationships/hyperlink" Target="javascript:__doPostBack('ctl00$ContentPlaceHolder1$Grd_tot_detail$ctl17$lnkbtn_name','')" TargetMode="External" /><Relationship Id="rId227" Type="http://schemas.openxmlformats.org/officeDocument/2006/relationships/hyperlink" Target="javascript:__doPostBack('ctl00$ContentPlaceHolder1$Grd_tot_detail$ctl17$lbtnttlsch','')" TargetMode="External" /><Relationship Id="rId228" Type="http://schemas.openxmlformats.org/officeDocument/2006/relationships/hyperlink" Target="javascript:__doPostBack('ctl00$ContentPlaceHolder1$Grd_tot_detail$ctl17$lbtnfreezsch','')" TargetMode="External" /><Relationship Id="rId229" Type="http://schemas.openxmlformats.org/officeDocument/2006/relationships/hyperlink" Target="javascript:__doPostBack('ctl00$ContentPlaceHolder1$Grd_tot_detail$ctl17$hypapr','')" TargetMode="External" /><Relationship Id="rId230" Type="http://schemas.openxmlformats.org/officeDocument/2006/relationships/hyperlink" Target="javascript:__doPostBack('ctl00$ContentPlaceHolder1$Grd_tot_detail$ctl17$hypmay','')" TargetMode="External" /><Relationship Id="rId231" Type="http://schemas.openxmlformats.org/officeDocument/2006/relationships/hyperlink" Target="javascript:__doPostBack('ctl00$ContentPlaceHolder1$Grd_tot_detail$ctl17$hypjune','')" TargetMode="External" /><Relationship Id="rId232" Type="http://schemas.openxmlformats.org/officeDocument/2006/relationships/hyperlink" Target="javascript:__doPostBack('ctl00$ContentPlaceHolder1$Grd_tot_detail$ctl17$hypjuly','')" TargetMode="External" /><Relationship Id="rId233" Type="http://schemas.openxmlformats.org/officeDocument/2006/relationships/hyperlink" Target="javascript:__doPostBack('ctl00$ContentPlaceHolder1$Grd_tot_detail$ctl17$hypAugust','')" TargetMode="External" /><Relationship Id="rId234" Type="http://schemas.openxmlformats.org/officeDocument/2006/relationships/hyperlink" Target="javascript:__doPostBack('ctl00$ContentPlaceHolder1$Grd_tot_detail$ctl17$hypSeptember','')" TargetMode="External" /><Relationship Id="rId235" Type="http://schemas.openxmlformats.org/officeDocument/2006/relationships/hyperlink" Target="javascript:__doPostBack('ctl00$ContentPlaceHolder1$Grd_tot_detail$ctl17$hypOcteber','')" TargetMode="External" /><Relationship Id="rId236" Type="http://schemas.openxmlformats.org/officeDocument/2006/relationships/hyperlink" Target="javascript:__doPostBack('ctl00$ContentPlaceHolder1$Grd_tot_detail$ctl17$hypNovember','')" TargetMode="External" /><Relationship Id="rId237" Type="http://schemas.openxmlformats.org/officeDocument/2006/relationships/hyperlink" Target="javascript:__doPostBack('ctl00$ContentPlaceHolder1$Grd_tot_detail$ctl17$hypDecember','')" TargetMode="External" /><Relationship Id="rId238" Type="http://schemas.openxmlformats.org/officeDocument/2006/relationships/hyperlink" Target="javascript:__doPostBack('ctl00$ContentPlaceHolder1$Grd_tot_detail$ctl17$hypJanuary','')" TargetMode="External" /><Relationship Id="rId239" Type="http://schemas.openxmlformats.org/officeDocument/2006/relationships/hyperlink" Target="javascript:__doPostBack('ctl00$ContentPlaceHolder1$Grd_tot_detail$ctl17$hypFeb','')" TargetMode="External" /><Relationship Id="rId240" Type="http://schemas.openxmlformats.org/officeDocument/2006/relationships/hyperlink" Target="javascript:__doPostBack('ctl00$ContentPlaceHolder1$Grd_tot_detail$ctl17$hypMarch','')" TargetMode="External" /><Relationship Id="rId241" Type="http://schemas.openxmlformats.org/officeDocument/2006/relationships/hyperlink" Target="javascript:__doPostBack('ctl00$ContentPlaceHolder1$Grd_tot_detail$ctl18$lnkbtn_name','')" TargetMode="External" /><Relationship Id="rId242" Type="http://schemas.openxmlformats.org/officeDocument/2006/relationships/hyperlink" Target="javascript:__doPostBack('ctl00$ContentPlaceHolder1$Grd_tot_detail$ctl18$lbtnttlsch','')" TargetMode="External" /><Relationship Id="rId243" Type="http://schemas.openxmlformats.org/officeDocument/2006/relationships/hyperlink" Target="javascript:__doPostBack('ctl00$ContentPlaceHolder1$Grd_tot_detail$ctl18$lbtnfreezsch','')" TargetMode="External" /><Relationship Id="rId244" Type="http://schemas.openxmlformats.org/officeDocument/2006/relationships/hyperlink" Target="javascript:__doPostBack('ctl00$ContentPlaceHolder1$Grd_tot_detail$ctl18$hypapr','')" TargetMode="External" /><Relationship Id="rId245" Type="http://schemas.openxmlformats.org/officeDocument/2006/relationships/hyperlink" Target="javascript:__doPostBack('ctl00$ContentPlaceHolder1$Grd_tot_detail$ctl18$hypmay','')" TargetMode="External" /><Relationship Id="rId246" Type="http://schemas.openxmlformats.org/officeDocument/2006/relationships/hyperlink" Target="javascript:__doPostBack('ctl00$ContentPlaceHolder1$Grd_tot_detail$ctl18$hypjune','')" TargetMode="External" /><Relationship Id="rId247" Type="http://schemas.openxmlformats.org/officeDocument/2006/relationships/hyperlink" Target="javascript:__doPostBack('ctl00$ContentPlaceHolder1$Grd_tot_detail$ctl18$hypjuly','')" TargetMode="External" /><Relationship Id="rId248" Type="http://schemas.openxmlformats.org/officeDocument/2006/relationships/hyperlink" Target="javascript:__doPostBack('ctl00$ContentPlaceHolder1$Grd_tot_detail$ctl18$hypAugust','')" TargetMode="External" /><Relationship Id="rId249" Type="http://schemas.openxmlformats.org/officeDocument/2006/relationships/hyperlink" Target="javascript:__doPostBack('ctl00$ContentPlaceHolder1$Grd_tot_detail$ctl18$hypSeptember','')" TargetMode="External" /><Relationship Id="rId250" Type="http://schemas.openxmlformats.org/officeDocument/2006/relationships/hyperlink" Target="javascript:__doPostBack('ctl00$ContentPlaceHolder1$Grd_tot_detail$ctl18$hypOcteber','')" TargetMode="External" /><Relationship Id="rId251" Type="http://schemas.openxmlformats.org/officeDocument/2006/relationships/hyperlink" Target="javascript:__doPostBack('ctl00$ContentPlaceHolder1$Grd_tot_detail$ctl18$hypNovember','')" TargetMode="External" /><Relationship Id="rId252" Type="http://schemas.openxmlformats.org/officeDocument/2006/relationships/hyperlink" Target="javascript:__doPostBack('ctl00$ContentPlaceHolder1$Grd_tot_detail$ctl18$hypDecember','')" TargetMode="External" /><Relationship Id="rId253" Type="http://schemas.openxmlformats.org/officeDocument/2006/relationships/hyperlink" Target="javascript:__doPostBack('ctl00$ContentPlaceHolder1$Grd_tot_detail$ctl18$hypJanuary','')" TargetMode="External" /><Relationship Id="rId254" Type="http://schemas.openxmlformats.org/officeDocument/2006/relationships/hyperlink" Target="javascript:__doPostBack('ctl00$ContentPlaceHolder1$Grd_tot_detail$ctl18$hypFeb','')" TargetMode="External" /><Relationship Id="rId255" Type="http://schemas.openxmlformats.org/officeDocument/2006/relationships/hyperlink" Target="javascript:__doPostBack('ctl00$ContentPlaceHolder1$Grd_tot_detail$ctl18$hypMarch','')" TargetMode="External" /><Relationship Id="rId256" Type="http://schemas.openxmlformats.org/officeDocument/2006/relationships/hyperlink" Target="javascript:__doPostBack('ctl00$ContentPlaceHolder1$Grd_tot_detail$ctl19$lnkbtn_name','')" TargetMode="External" /><Relationship Id="rId257" Type="http://schemas.openxmlformats.org/officeDocument/2006/relationships/hyperlink" Target="javascript:__doPostBack('ctl00$ContentPlaceHolder1$Grd_tot_detail$ctl19$lbtnttlsch','')" TargetMode="External" /><Relationship Id="rId258" Type="http://schemas.openxmlformats.org/officeDocument/2006/relationships/hyperlink" Target="javascript:__doPostBack('ctl00$ContentPlaceHolder1$Grd_tot_detail$ctl19$lbtnfreezsch','')" TargetMode="External" /><Relationship Id="rId259" Type="http://schemas.openxmlformats.org/officeDocument/2006/relationships/hyperlink" Target="javascript:__doPostBack('ctl00$ContentPlaceHolder1$Grd_tot_detail$ctl19$hypapr','')" TargetMode="External" /><Relationship Id="rId260" Type="http://schemas.openxmlformats.org/officeDocument/2006/relationships/hyperlink" Target="javascript:__doPostBack('ctl00$ContentPlaceHolder1$Grd_tot_detail$ctl19$hypmay','')" TargetMode="External" /><Relationship Id="rId261" Type="http://schemas.openxmlformats.org/officeDocument/2006/relationships/hyperlink" Target="javascript:__doPostBack('ctl00$ContentPlaceHolder1$Grd_tot_detail$ctl19$hypjune','')" TargetMode="External" /><Relationship Id="rId262" Type="http://schemas.openxmlformats.org/officeDocument/2006/relationships/hyperlink" Target="javascript:__doPostBack('ctl00$ContentPlaceHolder1$Grd_tot_detail$ctl19$hypjuly','')" TargetMode="External" /><Relationship Id="rId263" Type="http://schemas.openxmlformats.org/officeDocument/2006/relationships/hyperlink" Target="javascript:__doPostBack('ctl00$ContentPlaceHolder1$Grd_tot_detail$ctl19$hypAugust','')" TargetMode="External" /><Relationship Id="rId264" Type="http://schemas.openxmlformats.org/officeDocument/2006/relationships/hyperlink" Target="javascript:__doPostBack('ctl00$ContentPlaceHolder1$Grd_tot_detail$ctl19$hypSeptember','')" TargetMode="External" /><Relationship Id="rId265" Type="http://schemas.openxmlformats.org/officeDocument/2006/relationships/hyperlink" Target="javascript:__doPostBack('ctl00$ContentPlaceHolder1$Grd_tot_detail$ctl19$hypOcteber','')" TargetMode="External" /><Relationship Id="rId266" Type="http://schemas.openxmlformats.org/officeDocument/2006/relationships/hyperlink" Target="javascript:__doPostBack('ctl00$ContentPlaceHolder1$Grd_tot_detail$ctl19$hypNovember','')" TargetMode="External" /><Relationship Id="rId267" Type="http://schemas.openxmlformats.org/officeDocument/2006/relationships/hyperlink" Target="javascript:__doPostBack('ctl00$ContentPlaceHolder1$Grd_tot_detail$ctl19$hypDecember','')" TargetMode="External" /><Relationship Id="rId268" Type="http://schemas.openxmlformats.org/officeDocument/2006/relationships/hyperlink" Target="javascript:__doPostBack('ctl00$ContentPlaceHolder1$Grd_tot_detail$ctl19$hypJanuary','')" TargetMode="External" /><Relationship Id="rId269" Type="http://schemas.openxmlformats.org/officeDocument/2006/relationships/hyperlink" Target="javascript:__doPostBack('ctl00$ContentPlaceHolder1$Grd_tot_detail$ctl19$hypFeb','')" TargetMode="External" /><Relationship Id="rId270" Type="http://schemas.openxmlformats.org/officeDocument/2006/relationships/hyperlink" Target="javascript:__doPostBack('ctl00$ContentPlaceHolder1$Grd_tot_detail$ctl19$hypMarch','')" TargetMode="External" /><Relationship Id="rId271" Type="http://schemas.openxmlformats.org/officeDocument/2006/relationships/hyperlink" Target="javascript:__doPostBack('ctl00$ContentPlaceHolder1$Grd_tot_detail$ctl20$lnkbtn_name','')" TargetMode="External" /><Relationship Id="rId272" Type="http://schemas.openxmlformats.org/officeDocument/2006/relationships/hyperlink" Target="javascript:__doPostBack('ctl00$ContentPlaceHolder1$Grd_tot_detail$ctl20$lbtnttlsch','')" TargetMode="External" /><Relationship Id="rId273" Type="http://schemas.openxmlformats.org/officeDocument/2006/relationships/hyperlink" Target="javascript:__doPostBack('ctl00$ContentPlaceHolder1$Grd_tot_detail$ctl20$lbtnfreezsch','')" TargetMode="External" /><Relationship Id="rId274" Type="http://schemas.openxmlformats.org/officeDocument/2006/relationships/hyperlink" Target="javascript:__doPostBack('ctl00$ContentPlaceHolder1$Grd_tot_detail$ctl20$hypapr','')" TargetMode="External" /><Relationship Id="rId275" Type="http://schemas.openxmlformats.org/officeDocument/2006/relationships/hyperlink" Target="javascript:__doPostBack('ctl00$ContentPlaceHolder1$Grd_tot_detail$ctl20$hypmay','')" TargetMode="External" /><Relationship Id="rId276" Type="http://schemas.openxmlformats.org/officeDocument/2006/relationships/hyperlink" Target="javascript:__doPostBack('ctl00$ContentPlaceHolder1$Grd_tot_detail$ctl20$hypjune','')" TargetMode="External" /><Relationship Id="rId277" Type="http://schemas.openxmlformats.org/officeDocument/2006/relationships/hyperlink" Target="javascript:__doPostBack('ctl00$ContentPlaceHolder1$Grd_tot_detail$ctl20$hypjuly','')" TargetMode="External" /><Relationship Id="rId278" Type="http://schemas.openxmlformats.org/officeDocument/2006/relationships/hyperlink" Target="javascript:__doPostBack('ctl00$ContentPlaceHolder1$Grd_tot_detail$ctl20$hypAugust','')" TargetMode="External" /><Relationship Id="rId279" Type="http://schemas.openxmlformats.org/officeDocument/2006/relationships/hyperlink" Target="javascript:__doPostBack('ctl00$ContentPlaceHolder1$Grd_tot_detail$ctl20$hypSeptember','')" TargetMode="External" /><Relationship Id="rId280" Type="http://schemas.openxmlformats.org/officeDocument/2006/relationships/hyperlink" Target="javascript:__doPostBack('ctl00$ContentPlaceHolder1$Grd_tot_detail$ctl20$hypOcteber','')" TargetMode="External" /><Relationship Id="rId281" Type="http://schemas.openxmlformats.org/officeDocument/2006/relationships/hyperlink" Target="javascript:__doPostBack('ctl00$ContentPlaceHolder1$Grd_tot_detail$ctl20$hypNovember','')" TargetMode="External" /><Relationship Id="rId282" Type="http://schemas.openxmlformats.org/officeDocument/2006/relationships/hyperlink" Target="javascript:__doPostBack('ctl00$ContentPlaceHolder1$Grd_tot_detail$ctl20$hypDecember','')" TargetMode="External" /><Relationship Id="rId283" Type="http://schemas.openxmlformats.org/officeDocument/2006/relationships/hyperlink" Target="javascript:__doPostBack('ctl00$ContentPlaceHolder1$Grd_tot_detail$ctl20$hypJanuary','')" TargetMode="External" /><Relationship Id="rId284" Type="http://schemas.openxmlformats.org/officeDocument/2006/relationships/hyperlink" Target="javascript:__doPostBack('ctl00$ContentPlaceHolder1$Grd_tot_detail$ctl20$hypFeb','')" TargetMode="External" /><Relationship Id="rId285" Type="http://schemas.openxmlformats.org/officeDocument/2006/relationships/hyperlink" Target="javascript:__doPostBack('ctl00$ContentPlaceHolder1$Grd_tot_detail$ctl20$hypMarch','')" TargetMode="External" /><Relationship Id="rId286" Type="http://schemas.openxmlformats.org/officeDocument/2006/relationships/hyperlink" Target="javascript:__doPostBack('ctl00$ContentPlaceHolder1$Grd_tot_detail$ctl21$lnkbtn_name','')" TargetMode="External" /><Relationship Id="rId287" Type="http://schemas.openxmlformats.org/officeDocument/2006/relationships/hyperlink" Target="javascript:__doPostBack('ctl00$ContentPlaceHolder1$Grd_tot_detail$ctl21$lbtnttlsch','')" TargetMode="External" /><Relationship Id="rId288" Type="http://schemas.openxmlformats.org/officeDocument/2006/relationships/hyperlink" Target="javascript:__doPostBack('ctl00$ContentPlaceHolder1$Grd_tot_detail$ctl21$lbtnfreezsch','')" TargetMode="External" /><Relationship Id="rId289" Type="http://schemas.openxmlformats.org/officeDocument/2006/relationships/hyperlink" Target="javascript:__doPostBack('ctl00$ContentPlaceHolder1$Grd_tot_detail$ctl21$hypapr','')" TargetMode="External" /><Relationship Id="rId290" Type="http://schemas.openxmlformats.org/officeDocument/2006/relationships/hyperlink" Target="javascript:__doPostBack('ctl00$ContentPlaceHolder1$Grd_tot_detail$ctl21$hypmay','')" TargetMode="External" /><Relationship Id="rId291" Type="http://schemas.openxmlformats.org/officeDocument/2006/relationships/hyperlink" Target="javascript:__doPostBack('ctl00$ContentPlaceHolder1$Grd_tot_detail$ctl21$hypjune','')" TargetMode="External" /><Relationship Id="rId292" Type="http://schemas.openxmlformats.org/officeDocument/2006/relationships/hyperlink" Target="javascript:__doPostBack('ctl00$ContentPlaceHolder1$Grd_tot_detail$ctl21$hypjuly','')" TargetMode="External" /><Relationship Id="rId293" Type="http://schemas.openxmlformats.org/officeDocument/2006/relationships/hyperlink" Target="javascript:__doPostBack('ctl00$ContentPlaceHolder1$Grd_tot_detail$ctl21$hypAugust','')" TargetMode="External" /><Relationship Id="rId294" Type="http://schemas.openxmlformats.org/officeDocument/2006/relationships/hyperlink" Target="javascript:__doPostBack('ctl00$ContentPlaceHolder1$Grd_tot_detail$ctl21$hypSeptember','')" TargetMode="External" /><Relationship Id="rId295" Type="http://schemas.openxmlformats.org/officeDocument/2006/relationships/hyperlink" Target="javascript:__doPostBack('ctl00$ContentPlaceHolder1$Grd_tot_detail$ctl21$hypOcteber','')" TargetMode="External" /><Relationship Id="rId296" Type="http://schemas.openxmlformats.org/officeDocument/2006/relationships/hyperlink" Target="javascript:__doPostBack('ctl00$ContentPlaceHolder1$Grd_tot_detail$ctl21$hypNovember','')" TargetMode="External" /><Relationship Id="rId297" Type="http://schemas.openxmlformats.org/officeDocument/2006/relationships/hyperlink" Target="javascript:__doPostBack('ctl00$ContentPlaceHolder1$Grd_tot_detail$ctl21$hypDecember','')" TargetMode="External" /><Relationship Id="rId298" Type="http://schemas.openxmlformats.org/officeDocument/2006/relationships/hyperlink" Target="javascript:__doPostBack('ctl00$ContentPlaceHolder1$Grd_tot_detail$ctl21$hypJanuary','')" TargetMode="External" /><Relationship Id="rId299" Type="http://schemas.openxmlformats.org/officeDocument/2006/relationships/hyperlink" Target="javascript:__doPostBack('ctl00$ContentPlaceHolder1$Grd_tot_detail$ctl21$hypFeb','')" TargetMode="External" /><Relationship Id="rId300" Type="http://schemas.openxmlformats.org/officeDocument/2006/relationships/hyperlink" Target="javascript:__doPostBack('ctl00$ContentPlaceHolder1$Grd_tot_detail$ctl21$hypMarch','')" TargetMode="External" /><Relationship Id="rId301" Type="http://schemas.openxmlformats.org/officeDocument/2006/relationships/hyperlink" Target="javascript:__doPostBack('ctl00$ContentPlaceHolder1$Grd_tot_detail$ctl22$lnkbtn_name','')" TargetMode="External" /><Relationship Id="rId302" Type="http://schemas.openxmlformats.org/officeDocument/2006/relationships/hyperlink" Target="javascript:__doPostBack('ctl00$ContentPlaceHolder1$Grd_tot_detail$ctl22$lbtnttlsch','')" TargetMode="External" /><Relationship Id="rId303" Type="http://schemas.openxmlformats.org/officeDocument/2006/relationships/hyperlink" Target="javascript:__doPostBack('ctl00$ContentPlaceHolder1$Grd_tot_detail$ctl22$lbtnfreezsch','')" TargetMode="External" /><Relationship Id="rId304" Type="http://schemas.openxmlformats.org/officeDocument/2006/relationships/hyperlink" Target="javascript:__doPostBack('ctl00$ContentPlaceHolder1$Grd_tot_detail$ctl22$hypapr','')" TargetMode="External" /><Relationship Id="rId305" Type="http://schemas.openxmlformats.org/officeDocument/2006/relationships/hyperlink" Target="javascript:__doPostBack('ctl00$ContentPlaceHolder1$Grd_tot_detail$ctl22$hypmay','')" TargetMode="External" /><Relationship Id="rId306" Type="http://schemas.openxmlformats.org/officeDocument/2006/relationships/hyperlink" Target="javascript:__doPostBack('ctl00$ContentPlaceHolder1$Grd_tot_detail$ctl22$hypjune','')" TargetMode="External" /><Relationship Id="rId307" Type="http://schemas.openxmlformats.org/officeDocument/2006/relationships/hyperlink" Target="javascript:__doPostBack('ctl00$ContentPlaceHolder1$Grd_tot_detail$ctl22$hypjuly','')" TargetMode="External" /><Relationship Id="rId308" Type="http://schemas.openxmlformats.org/officeDocument/2006/relationships/hyperlink" Target="javascript:__doPostBack('ctl00$ContentPlaceHolder1$Grd_tot_detail$ctl22$hypAugust','')" TargetMode="External" /><Relationship Id="rId309" Type="http://schemas.openxmlformats.org/officeDocument/2006/relationships/hyperlink" Target="javascript:__doPostBack('ctl00$ContentPlaceHolder1$Grd_tot_detail$ctl22$hypSeptember','')" TargetMode="External" /><Relationship Id="rId310" Type="http://schemas.openxmlformats.org/officeDocument/2006/relationships/hyperlink" Target="javascript:__doPostBack('ctl00$ContentPlaceHolder1$Grd_tot_detail$ctl22$hypOcteber','')" TargetMode="External" /><Relationship Id="rId311" Type="http://schemas.openxmlformats.org/officeDocument/2006/relationships/hyperlink" Target="javascript:__doPostBack('ctl00$ContentPlaceHolder1$Grd_tot_detail$ctl22$hypNovember','')" TargetMode="External" /><Relationship Id="rId312" Type="http://schemas.openxmlformats.org/officeDocument/2006/relationships/hyperlink" Target="javascript:__doPostBack('ctl00$ContentPlaceHolder1$Grd_tot_detail$ctl22$hypDecember','')" TargetMode="External" /><Relationship Id="rId313" Type="http://schemas.openxmlformats.org/officeDocument/2006/relationships/hyperlink" Target="javascript:__doPostBack('ctl00$ContentPlaceHolder1$Grd_tot_detail$ctl22$hypJanuary','')" TargetMode="External" /><Relationship Id="rId314" Type="http://schemas.openxmlformats.org/officeDocument/2006/relationships/hyperlink" Target="javascript:__doPostBack('ctl00$ContentPlaceHolder1$Grd_tot_detail$ctl22$hypFeb','')" TargetMode="External" /><Relationship Id="rId315" Type="http://schemas.openxmlformats.org/officeDocument/2006/relationships/hyperlink" Target="javascript:__doPostBack('ctl00$ContentPlaceHolder1$Grd_tot_detail$ctl22$hypMarch','')" TargetMode="External" /><Relationship Id="rId316" Type="http://schemas.openxmlformats.org/officeDocument/2006/relationships/hyperlink" Target="javascript:__doPostBack('ctl00$ContentPlaceHolder1$Grd_tot_detail$ctl23$lnkbtn_name','')" TargetMode="External" /><Relationship Id="rId317" Type="http://schemas.openxmlformats.org/officeDocument/2006/relationships/hyperlink" Target="javascript:__doPostBack('ctl00$ContentPlaceHolder1$Grd_tot_detail$ctl23$lbtnttlsch','')" TargetMode="External" /><Relationship Id="rId318" Type="http://schemas.openxmlformats.org/officeDocument/2006/relationships/hyperlink" Target="javascript:__doPostBack('ctl00$ContentPlaceHolder1$Grd_tot_detail$ctl23$lbtnfreezsch','')" TargetMode="External" /><Relationship Id="rId319" Type="http://schemas.openxmlformats.org/officeDocument/2006/relationships/hyperlink" Target="javascript:__doPostBack('ctl00$ContentPlaceHolder1$Grd_tot_detail$ctl23$hypapr','')" TargetMode="External" /><Relationship Id="rId320" Type="http://schemas.openxmlformats.org/officeDocument/2006/relationships/hyperlink" Target="javascript:__doPostBack('ctl00$ContentPlaceHolder1$Grd_tot_detail$ctl23$hypmay','')" TargetMode="External" /><Relationship Id="rId321" Type="http://schemas.openxmlformats.org/officeDocument/2006/relationships/hyperlink" Target="javascript:__doPostBack('ctl00$ContentPlaceHolder1$Grd_tot_detail$ctl23$hypjune','')" TargetMode="External" /><Relationship Id="rId322" Type="http://schemas.openxmlformats.org/officeDocument/2006/relationships/hyperlink" Target="javascript:__doPostBack('ctl00$ContentPlaceHolder1$Grd_tot_detail$ctl23$hypjuly','')" TargetMode="External" /><Relationship Id="rId323" Type="http://schemas.openxmlformats.org/officeDocument/2006/relationships/hyperlink" Target="javascript:__doPostBack('ctl00$ContentPlaceHolder1$Grd_tot_detail$ctl23$hypAugust','')" TargetMode="External" /><Relationship Id="rId324" Type="http://schemas.openxmlformats.org/officeDocument/2006/relationships/hyperlink" Target="javascript:__doPostBack('ctl00$ContentPlaceHolder1$Grd_tot_detail$ctl23$hypSeptember','')" TargetMode="External" /><Relationship Id="rId325" Type="http://schemas.openxmlformats.org/officeDocument/2006/relationships/hyperlink" Target="javascript:__doPostBack('ctl00$ContentPlaceHolder1$Grd_tot_detail$ctl23$hypOcteber','')" TargetMode="External" /><Relationship Id="rId326" Type="http://schemas.openxmlformats.org/officeDocument/2006/relationships/hyperlink" Target="javascript:__doPostBack('ctl00$ContentPlaceHolder1$Grd_tot_detail$ctl23$hypNovember','')" TargetMode="External" /><Relationship Id="rId327" Type="http://schemas.openxmlformats.org/officeDocument/2006/relationships/hyperlink" Target="javascript:__doPostBack('ctl00$ContentPlaceHolder1$Grd_tot_detail$ctl23$hypDecember','')" TargetMode="External" /><Relationship Id="rId328" Type="http://schemas.openxmlformats.org/officeDocument/2006/relationships/hyperlink" Target="javascript:__doPostBack('ctl00$ContentPlaceHolder1$Grd_tot_detail$ctl23$hypJanuary','')" TargetMode="External" /><Relationship Id="rId329" Type="http://schemas.openxmlformats.org/officeDocument/2006/relationships/hyperlink" Target="javascript:__doPostBack('ctl00$ContentPlaceHolder1$Grd_tot_detail$ctl23$hypFeb','')" TargetMode="External" /><Relationship Id="rId330" Type="http://schemas.openxmlformats.org/officeDocument/2006/relationships/hyperlink" Target="javascript:__doPostBack('ctl00$ContentPlaceHolder1$Grd_tot_detail$ctl23$hypMarch','')" TargetMode="External" /><Relationship Id="rId331" Type="http://schemas.openxmlformats.org/officeDocument/2006/relationships/hyperlink" Target="javascript:__doPostBack('ctl00$ContentPlaceHolder1$Grd_tot_detail$ctl24$lnkbtn_name','')" TargetMode="External" /><Relationship Id="rId332" Type="http://schemas.openxmlformats.org/officeDocument/2006/relationships/hyperlink" Target="javascript:__doPostBack('ctl00$ContentPlaceHolder1$Grd_tot_detail$ctl24$lbtnttlsch','')" TargetMode="External" /><Relationship Id="rId333" Type="http://schemas.openxmlformats.org/officeDocument/2006/relationships/hyperlink" Target="javascript:__doPostBack('ctl00$ContentPlaceHolder1$Grd_tot_detail$ctl24$lbtnfreezsch','')" TargetMode="External" /><Relationship Id="rId334" Type="http://schemas.openxmlformats.org/officeDocument/2006/relationships/hyperlink" Target="javascript:__doPostBack('ctl00$ContentPlaceHolder1$Grd_tot_detail$ctl24$hypapr','')" TargetMode="External" /><Relationship Id="rId335" Type="http://schemas.openxmlformats.org/officeDocument/2006/relationships/hyperlink" Target="javascript:__doPostBack('ctl00$ContentPlaceHolder1$Grd_tot_detail$ctl24$hypmay','')" TargetMode="External" /><Relationship Id="rId336" Type="http://schemas.openxmlformats.org/officeDocument/2006/relationships/hyperlink" Target="javascript:__doPostBack('ctl00$ContentPlaceHolder1$Grd_tot_detail$ctl24$hypjune','')" TargetMode="External" /><Relationship Id="rId337" Type="http://schemas.openxmlformats.org/officeDocument/2006/relationships/hyperlink" Target="javascript:__doPostBack('ctl00$ContentPlaceHolder1$Grd_tot_detail$ctl24$hypjuly','')" TargetMode="External" /><Relationship Id="rId338" Type="http://schemas.openxmlformats.org/officeDocument/2006/relationships/hyperlink" Target="javascript:__doPostBack('ctl00$ContentPlaceHolder1$Grd_tot_detail$ctl24$hypAugust','')" TargetMode="External" /><Relationship Id="rId339" Type="http://schemas.openxmlformats.org/officeDocument/2006/relationships/hyperlink" Target="javascript:__doPostBack('ctl00$ContentPlaceHolder1$Grd_tot_detail$ctl24$hypSeptember','')" TargetMode="External" /><Relationship Id="rId340" Type="http://schemas.openxmlformats.org/officeDocument/2006/relationships/hyperlink" Target="javascript:__doPostBack('ctl00$ContentPlaceHolder1$Grd_tot_detail$ctl24$hypOcteber','')" TargetMode="External" /><Relationship Id="rId341" Type="http://schemas.openxmlformats.org/officeDocument/2006/relationships/hyperlink" Target="javascript:__doPostBack('ctl00$ContentPlaceHolder1$Grd_tot_detail$ctl24$hypNovember','')" TargetMode="External" /><Relationship Id="rId342" Type="http://schemas.openxmlformats.org/officeDocument/2006/relationships/hyperlink" Target="javascript:__doPostBack('ctl00$ContentPlaceHolder1$Grd_tot_detail$ctl24$hypDecember','')" TargetMode="External" /><Relationship Id="rId343" Type="http://schemas.openxmlformats.org/officeDocument/2006/relationships/hyperlink" Target="javascript:__doPostBack('ctl00$ContentPlaceHolder1$Grd_tot_detail$ctl24$hypJanuary','')" TargetMode="External" /><Relationship Id="rId344" Type="http://schemas.openxmlformats.org/officeDocument/2006/relationships/hyperlink" Target="javascript:__doPostBack('ctl00$ContentPlaceHolder1$Grd_tot_detail$ctl24$hypFeb','')" TargetMode="External" /><Relationship Id="rId345" Type="http://schemas.openxmlformats.org/officeDocument/2006/relationships/hyperlink" Target="javascript:__doPostBack('ctl00$ContentPlaceHolder1$Grd_tot_detail$ctl24$hypMarch','')" TargetMode="External" /><Relationship Id="rId346" Type="http://schemas.openxmlformats.org/officeDocument/2006/relationships/hyperlink" Target="javascript:__doPostBack('ctl00$ContentPlaceHolder1$Grd_tot_detail$ctl25$lnkbtn_name','')" TargetMode="External" /><Relationship Id="rId347" Type="http://schemas.openxmlformats.org/officeDocument/2006/relationships/hyperlink" Target="javascript:__doPostBack('ctl00$ContentPlaceHolder1$Grd_tot_detail$ctl25$lbtnttlsch','')" TargetMode="External" /><Relationship Id="rId348" Type="http://schemas.openxmlformats.org/officeDocument/2006/relationships/hyperlink" Target="javascript:__doPostBack('ctl00$ContentPlaceHolder1$Grd_tot_detail$ctl25$lbtnfreezsch','')" TargetMode="External" /><Relationship Id="rId349" Type="http://schemas.openxmlformats.org/officeDocument/2006/relationships/hyperlink" Target="javascript:__doPostBack('ctl00$ContentPlaceHolder1$Grd_tot_detail$ctl25$hypapr','')" TargetMode="External" /><Relationship Id="rId350" Type="http://schemas.openxmlformats.org/officeDocument/2006/relationships/hyperlink" Target="javascript:__doPostBack('ctl00$ContentPlaceHolder1$Grd_tot_detail$ctl25$hypmay','')" TargetMode="External" /><Relationship Id="rId351" Type="http://schemas.openxmlformats.org/officeDocument/2006/relationships/hyperlink" Target="javascript:__doPostBack('ctl00$ContentPlaceHolder1$Grd_tot_detail$ctl25$hypjune','')" TargetMode="External" /><Relationship Id="rId352" Type="http://schemas.openxmlformats.org/officeDocument/2006/relationships/hyperlink" Target="javascript:__doPostBack('ctl00$ContentPlaceHolder1$Grd_tot_detail$ctl25$hypjuly','')" TargetMode="External" /><Relationship Id="rId353" Type="http://schemas.openxmlformats.org/officeDocument/2006/relationships/hyperlink" Target="javascript:__doPostBack('ctl00$ContentPlaceHolder1$Grd_tot_detail$ctl25$hypAugust','')" TargetMode="External" /><Relationship Id="rId354" Type="http://schemas.openxmlformats.org/officeDocument/2006/relationships/hyperlink" Target="javascript:__doPostBack('ctl00$ContentPlaceHolder1$Grd_tot_detail$ctl25$hypSeptember','')" TargetMode="External" /><Relationship Id="rId355" Type="http://schemas.openxmlformats.org/officeDocument/2006/relationships/hyperlink" Target="javascript:__doPostBack('ctl00$ContentPlaceHolder1$Grd_tot_detail$ctl25$hypOcteber','')" TargetMode="External" /><Relationship Id="rId356" Type="http://schemas.openxmlformats.org/officeDocument/2006/relationships/hyperlink" Target="javascript:__doPostBack('ctl00$ContentPlaceHolder1$Grd_tot_detail$ctl25$hypNovember','')" TargetMode="External" /><Relationship Id="rId357" Type="http://schemas.openxmlformats.org/officeDocument/2006/relationships/hyperlink" Target="javascript:__doPostBack('ctl00$ContentPlaceHolder1$Grd_tot_detail$ctl25$hypDecember','')" TargetMode="External" /><Relationship Id="rId358" Type="http://schemas.openxmlformats.org/officeDocument/2006/relationships/hyperlink" Target="javascript:__doPostBack('ctl00$ContentPlaceHolder1$Grd_tot_detail$ctl25$hypJanuary','')" TargetMode="External" /><Relationship Id="rId359" Type="http://schemas.openxmlformats.org/officeDocument/2006/relationships/hyperlink" Target="javascript:__doPostBack('ctl00$ContentPlaceHolder1$Grd_tot_detail$ctl25$hypFeb','')" TargetMode="External" /><Relationship Id="rId360" Type="http://schemas.openxmlformats.org/officeDocument/2006/relationships/hyperlink" Target="javascript:__doPostBack('ctl00$ContentPlaceHolder1$Grd_tot_detail$ctl25$hypMarch','')" TargetMode="External" /><Relationship Id="rId361" Type="http://schemas.openxmlformats.org/officeDocument/2006/relationships/hyperlink" Target="javascript:__doPostBack('ctl00$ContentPlaceHolder1$Grd_tot_detail$ctl26$lnkbtn_name','')" TargetMode="External" /><Relationship Id="rId362" Type="http://schemas.openxmlformats.org/officeDocument/2006/relationships/hyperlink" Target="javascript:__doPostBack('ctl00$ContentPlaceHolder1$Grd_tot_detail$ctl26$lbtnttlsch','')" TargetMode="External" /><Relationship Id="rId363" Type="http://schemas.openxmlformats.org/officeDocument/2006/relationships/hyperlink" Target="javascript:__doPostBack('ctl00$ContentPlaceHolder1$Grd_tot_detail$ctl26$lbtnfreezsch','')" TargetMode="External" /><Relationship Id="rId364" Type="http://schemas.openxmlformats.org/officeDocument/2006/relationships/hyperlink" Target="javascript:__doPostBack('ctl00$ContentPlaceHolder1$Grd_tot_detail$ctl26$hypapr','')" TargetMode="External" /><Relationship Id="rId365" Type="http://schemas.openxmlformats.org/officeDocument/2006/relationships/hyperlink" Target="javascript:__doPostBack('ctl00$ContentPlaceHolder1$Grd_tot_detail$ctl26$hypmay','')" TargetMode="External" /><Relationship Id="rId366" Type="http://schemas.openxmlformats.org/officeDocument/2006/relationships/hyperlink" Target="javascript:__doPostBack('ctl00$ContentPlaceHolder1$Grd_tot_detail$ctl26$hypjune','')" TargetMode="External" /><Relationship Id="rId367" Type="http://schemas.openxmlformats.org/officeDocument/2006/relationships/hyperlink" Target="javascript:__doPostBack('ctl00$ContentPlaceHolder1$Grd_tot_detail$ctl26$hypjuly','')" TargetMode="External" /><Relationship Id="rId368" Type="http://schemas.openxmlformats.org/officeDocument/2006/relationships/hyperlink" Target="javascript:__doPostBack('ctl00$ContentPlaceHolder1$Grd_tot_detail$ctl26$hypAugust','')" TargetMode="External" /><Relationship Id="rId369" Type="http://schemas.openxmlformats.org/officeDocument/2006/relationships/hyperlink" Target="javascript:__doPostBack('ctl00$ContentPlaceHolder1$Grd_tot_detail$ctl26$hypSeptember','')" TargetMode="External" /><Relationship Id="rId370" Type="http://schemas.openxmlformats.org/officeDocument/2006/relationships/hyperlink" Target="javascript:__doPostBack('ctl00$ContentPlaceHolder1$Grd_tot_detail$ctl26$hypOcteber','')" TargetMode="External" /><Relationship Id="rId371" Type="http://schemas.openxmlformats.org/officeDocument/2006/relationships/hyperlink" Target="javascript:__doPostBack('ctl00$ContentPlaceHolder1$Grd_tot_detail$ctl26$hypNovember','')" TargetMode="External" /><Relationship Id="rId372" Type="http://schemas.openxmlformats.org/officeDocument/2006/relationships/hyperlink" Target="javascript:__doPostBack('ctl00$ContentPlaceHolder1$Grd_tot_detail$ctl26$hypDecember','')" TargetMode="External" /><Relationship Id="rId373" Type="http://schemas.openxmlformats.org/officeDocument/2006/relationships/hyperlink" Target="javascript:__doPostBack('ctl00$ContentPlaceHolder1$Grd_tot_detail$ctl26$hypJanuary','')" TargetMode="External" /><Relationship Id="rId374" Type="http://schemas.openxmlformats.org/officeDocument/2006/relationships/hyperlink" Target="javascript:__doPostBack('ctl00$ContentPlaceHolder1$Grd_tot_detail$ctl26$hypFeb','')" TargetMode="External" /><Relationship Id="rId375" Type="http://schemas.openxmlformats.org/officeDocument/2006/relationships/hyperlink" Target="javascript:__doPostBack('ctl00$ContentPlaceHolder1$Grd_tot_detail$ctl26$hypMarch','')" TargetMode="External" /><Relationship Id="rId376" Type="http://schemas.openxmlformats.org/officeDocument/2006/relationships/hyperlink" Target="javascript:__doPostBack('ctl00$ContentPlaceHolder1$Grd_tot_detail$ctl27$lnkbtn_name','')" TargetMode="External" /><Relationship Id="rId377" Type="http://schemas.openxmlformats.org/officeDocument/2006/relationships/hyperlink" Target="javascript:__doPostBack('ctl00$ContentPlaceHolder1$Grd_tot_detail$ctl27$lbtnttlsch','')" TargetMode="External" /><Relationship Id="rId378" Type="http://schemas.openxmlformats.org/officeDocument/2006/relationships/hyperlink" Target="javascript:__doPostBack('ctl00$ContentPlaceHolder1$Grd_tot_detail$ctl27$lbtnfreezsch','')" TargetMode="External" /><Relationship Id="rId379" Type="http://schemas.openxmlformats.org/officeDocument/2006/relationships/hyperlink" Target="javascript:__doPostBack('ctl00$ContentPlaceHolder1$Grd_tot_detail$ctl27$hypapr','')" TargetMode="External" /><Relationship Id="rId380" Type="http://schemas.openxmlformats.org/officeDocument/2006/relationships/hyperlink" Target="javascript:__doPostBack('ctl00$ContentPlaceHolder1$Grd_tot_detail$ctl27$hypmay','')" TargetMode="External" /><Relationship Id="rId381" Type="http://schemas.openxmlformats.org/officeDocument/2006/relationships/hyperlink" Target="javascript:__doPostBack('ctl00$ContentPlaceHolder1$Grd_tot_detail$ctl27$hypjune','')" TargetMode="External" /><Relationship Id="rId382" Type="http://schemas.openxmlformats.org/officeDocument/2006/relationships/hyperlink" Target="javascript:__doPostBack('ctl00$ContentPlaceHolder1$Grd_tot_detail$ctl27$hypjuly','')" TargetMode="External" /><Relationship Id="rId383" Type="http://schemas.openxmlformats.org/officeDocument/2006/relationships/hyperlink" Target="javascript:__doPostBack('ctl00$ContentPlaceHolder1$Grd_tot_detail$ctl27$hypAugust','')" TargetMode="External" /><Relationship Id="rId384" Type="http://schemas.openxmlformats.org/officeDocument/2006/relationships/hyperlink" Target="javascript:__doPostBack('ctl00$ContentPlaceHolder1$Grd_tot_detail$ctl27$hypSeptember','')" TargetMode="External" /><Relationship Id="rId385" Type="http://schemas.openxmlformats.org/officeDocument/2006/relationships/hyperlink" Target="javascript:__doPostBack('ctl00$ContentPlaceHolder1$Grd_tot_detail$ctl27$hypOcteber','')" TargetMode="External" /><Relationship Id="rId386" Type="http://schemas.openxmlformats.org/officeDocument/2006/relationships/hyperlink" Target="javascript:__doPostBack('ctl00$ContentPlaceHolder1$Grd_tot_detail$ctl27$hypNovember','')" TargetMode="External" /><Relationship Id="rId387" Type="http://schemas.openxmlformats.org/officeDocument/2006/relationships/hyperlink" Target="javascript:__doPostBack('ctl00$ContentPlaceHolder1$Grd_tot_detail$ctl27$hypDecember','')" TargetMode="External" /><Relationship Id="rId388" Type="http://schemas.openxmlformats.org/officeDocument/2006/relationships/hyperlink" Target="javascript:__doPostBack('ctl00$ContentPlaceHolder1$Grd_tot_detail$ctl27$hypJanuary','')" TargetMode="External" /><Relationship Id="rId389" Type="http://schemas.openxmlformats.org/officeDocument/2006/relationships/hyperlink" Target="javascript:__doPostBack('ctl00$ContentPlaceHolder1$Grd_tot_detail$ctl27$hypFeb','')" TargetMode="External" /><Relationship Id="rId390" Type="http://schemas.openxmlformats.org/officeDocument/2006/relationships/hyperlink" Target="javascript:__doPostBack('ctl00$ContentPlaceHolder1$Grd_tot_detail$ctl27$hypMarch','')" TargetMode="External" /><Relationship Id="rId391" Type="http://schemas.openxmlformats.org/officeDocument/2006/relationships/hyperlink" Target="javascript:__doPostBack('ctl00$ContentPlaceHolder1$Grd_tot_detail$ctl28$lnkbtn_name','')" TargetMode="External" /><Relationship Id="rId392" Type="http://schemas.openxmlformats.org/officeDocument/2006/relationships/hyperlink" Target="javascript:__doPostBack('ctl00$ContentPlaceHolder1$Grd_tot_detail$ctl28$lbtnttlsch','')" TargetMode="External" /><Relationship Id="rId393" Type="http://schemas.openxmlformats.org/officeDocument/2006/relationships/hyperlink" Target="javascript:__doPostBack('ctl00$ContentPlaceHolder1$Grd_tot_detail$ctl28$lbtnfreezsch','')" TargetMode="External" /><Relationship Id="rId394" Type="http://schemas.openxmlformats.org/officeDocument/2006/relationships/hyperlink" Target="javascript:__doPostBack('ctl00$ContentPlaceHolder1$Grd_tot_detail$ctl28$hypapr','')" TargetMode="External" /><Relationship Id="rId395" Type="http://schemas.openxmlformats.org/officeDocument/2006/relationships/hyperlink" Target="javascript:__doPostBack('ctl00$ContentPlaceHolder1$Grd_tot_detail$ctl28$hypmay','')" TargetMode="External" /><Relationship Id="rId396" Type="http://schemas.openxmlformats.org/officeDocument/2006/relationships/hyperlink" Target="javascript:__doPostBack('ctl00$ContentPlaceHolder1$Grd_tot_detail$ctl28$hypjune','')" TargetMode="External" /><Relationship Id="rId397" Type="http://schemas.openxmlformats.org/officeDocument/2006/relationships/hyperlink" Target="javascript:__doPostBack('ctl00$ContentPlaceHolder1$Grd_tot_detail$ctl28$hypjuly','')" TargetMode="External" /><Relationship Id="rId398" Type="http://schemas.openxmlformats.org/officeDocument/2006/relationships/hyperlink" Target="javascript:__doPostBack('ctl00$ContentPlaceHolder1$Grd_tot_detail$ctl28$hypAugust','')" TargetMode="External" /><Relationship Id="rId399" Type="http://schemas.openxmlformats.org/officeDocument/2006/relationships/hyperlink" Target="javascript:__doPostBack('ctl00$ContentPlaceHolder1$Grd_tot_detail$ctl28$hypSeptember','')" TargetMode="External" /><Relationship Id="rId400" Type="http://schemas.openxmlformats.org/officeDocument/2006/relationships/hyperlink" Target="javascript:__doPostBack('ctl00$ContentPlaceHolder1$Grd_tot_detail$ctl28$hypOcteber','')" TargetMode="External" /><Relationship Id="rId401" Type="http://schemas.openxmlformats.org/officeDocument/2006/relationships/hyperlink" Target="javascript:__doPostBack('ctl00$ContentPlaceHolder1$Grd_tot_detail$ctl28$hypNovember','')" TargetMode="External" /><Relationship Id="rId402" Type="http://schemas.openxmlformats.org/officeDocument/2006/relationships/hyperlink" Target="javascript:__doPostBack('ctl00$ContentPlaceHolder1$Grd_tot_detail$ctl28$hypDecember','')" TargetMode="External" /><Relationship Id="rId403" Type="http://schemas.openxmlformats.org/officeDocument/2006/relationships/hyperlink" Target="javascript:__doPostBack('ctl00$ContentPlaceHolder1$Grd_tot_detail$ctl28$hypJanuary','')" TargetMode="External" /><Relationship Id="rId404" Type="http://schemas.openxmlformats.org/officeDocument/2006/relationships/hyperlink" Target="javascript:__doPostBack('ctl00$ContentPlaceHolder1$Grd_tot_detail$ctl28$hypFeb','')" TargetMode="External" /><Relationship Id="rId405" Type="http://schemas.openxmlformats.org/officeDocument/2006/relationships/hyperlink" Target="javascript:__doPostBack('ctl00$ContentPlaceHolder1$Grd_tot_detail$ctl28$hypMarch','')" TargetMode="External" /><Relationship Id="rId406" Type="http://schemas.openxmlformats.org/officeDocument/2006/relationships/hyperlink" Target="javascript:__doPostBack('ctl00$ContentPlaceHolder1$Grd_tot_detail$ctl29$lnkbtn_name','')" TargetMode="External" /><Relationship Id="rId407" Type="http://schemas.openxmlformats.org/officeDocument/2006/relationships/hyperlink" Target="javascript:__doPostBack('ctl00$ContentPlaceHolder1$Grd_tot_detail$ctl29$lbtnttlsch','')" TargetMode="External" /><Relationship Id="rId408" Type="http://schemas.openxmlformats.org/officeDocument/2006/relationships/hyperlink" Target="javascript:__doPostBack('ctl00$ContentPlaceHolder1$Grd_tot_detail$ctl29$lbtnfreezsch','')" TargetMode="External" /><Relationship Id="rId409" Type="http://schemas.openxmlformats.org/officeDocument/2006/relationships/hyperlink" Target="javascript:__doPostBack('ctl00$ContentPlaceHolder1$Grd_tot_detail$ctl29$hypapr','')" TargetMode="External" /><Relationship Id="rId410" Type="http://schemas.openxmlformats.org/officeDocument/2006/relationships/hyperlink" Target="javascript:__doPostBack('ctl00$ContentPlaceHolder1$Grd_tot_detail$ctl29$hypmay','')" TargetMode="External" /><Relationship Id="rId411" Type="http://schemas.openxmlformats.org/officeDocument/2006/relationships/hyperlink" Target="javascript:__doPostBack('ctl00$ContentPlaceHolder1$Grd_tot_detail$ctl29$hypjune','')" TargetMode="External" /><Relationship Id="rId412" Type="http://schemas.openxmlformats.org/officeDocument/2006/relationships/hyperlink" Target="javascript:__doPostBack('ctl00$ContentPlaceHolder1$Grd_tot_detail$ctl29$hypjuly','')" TargetMode="External" /><Relationship Id="rId413" Type="http://schemas.openxmlformats.org/officeDocument/2006/relationships/hyperlink" Target="javascript:__doPostBack('ctl00$ContentPlaceHolder1$Grd_tot_detail$ctl29$hypAugust','')" TargetMode="External" /><Relationship Id="rId414" Type="http://schemas.openxmlformats.org/officeDocument/2006/relationships/hyperlink" Target="javascript:__doPostBack('ctl00$ContentPlaceHolder1$Grd_tot_detail$ctl29$hypSeptember','')" TargetMode="External" /><Relationship Id="rId415" Type="http://schemas.openxmlformats.org/officeDocument/2006/relationships/hyperlink" Target="javascript:__doPostBack('ctl00$ContentPlaceHolder1$Grd_tot_detail$ctl29$hypOcteber','')" TargetMode="External" /><Relationship Id="rId416" Type="http://schemas.openxmlformats.org/officeDocument/2006/relationships/hyperlink" Target="javascript:__doPostBack('ctl00$ContentPlaceHolder1$Grd_tot_detail$ctl29$hypNovember','')" TargetMode="External" /><Relationship Id="rId417" Type="http://schemas.openxmlformats.org/officeDocument/2006/relationships/hyperlink" Target="javascript:__doPostBack('ctl00$ContentPlaceHolder1$Grd_tot_detail$ctl29$hypDecember','')" TargetMode="External" /><Relationship Id="rId418" Type="http://schemas.openxmlformats.org/officeDocument/2006/relationships/hyperlink" Target="javascript:__doPostBack('ctl00$ContentPlaceHolder1$Grd_tot_detail$ctl29$hypJanuary','')" TargetMode="External" /><Relationship Id="rId419" Type="http://schemas.openxmlformats.org/officeDocument/2006/relationships/hyperlink" Target="javascript:__doPostBack('ctl00$ContentPlaceHolder1$Grd_tot_detail$ctl29$hypFeb','')" TargetMode="External" /><Relationship Id="rId420" Type="http://schemas.openxmlformats.org/officeDocument/2006/relationships/hyperlink" Target="javascript:__doPostBack('ctl00$ContentPlaceHolder1$Grd_tot_detail$ctl29$hypMarch','')" TargetMode="External" /><Relationship Id="rId421" Type="http://schemas.openxmlformats.org/officeDocument/2006/relationships/hyperlink" Target="javascript:__doPostBack('ctl00$ContentPlaceHolder1$Grd_tot_detail$ctl30$lnkbtn_name','')" TargetMode="External" /><Relationship Id="rId422" Type="http://schemas.openxmlformats.org/officeDocument/2006/relationships/hyperlink" Target="javascript:__doPostBack('ctl00$ContentPlaceHolder1$Grd_tot_detail$ctl30$lbtnttlsch','')" TargetMode="External" /><Relationship Id="rId423" Type="http://schemas.openxmlformats.org/officeDocument/2006/relationships/hyperlink" Target="javascript:__doPostBack('ctl00$ContentPlaceHolder1$Grd_tot_detail$ctl30$lbtnfreezsch','')" TargetMode="External" /><Relationship Id="rId424" Type="http://schemas.openxmlformats.org/officeDocument/2006/relationships/hyperlink" Target="javascript:__doPostBack('ctl00$ContentPlaceHolder1$Grd_tot_detail$ctl30$hypapr','')" TargetMode="External" /><Relationship Id="rId425" Type="http://schemas.openxmlformats.org/officeDocument/2006/relationships/hyperlink" Target="javascript:__doPostBack('ctl00$ContentPlaceHolder1$Grd_tot_detail$ctl30$hypmay','')" TargetMode="External" /><Relationship Id="rId426" Type="http://schemas.openxmlformats.org/officeDocument/2006/relationships/hyperlink" Target="javascript:__doPostBack('ctl00$ContentPlaceHolder1$Grd_tot_detail$ctl30$hypjune','')" TargetMode="External" /><Relationship Id="rId427" Type="http://schemas.openxmlformats.org/officeDocument/2006/relationships/hyperlink" Target="javascript:__doPostBack('ctl00$ContentPlaceHolder1$Grd_tot_detail$ctl30$hypjuly','')" TargetMode="External" /><Relationship Id="rId428" Type="http://schemas.openxmlformats.org/officeDocument/2006/relationships/hyperlink" Target="javascript:__doPostBack('ctl00$ContentPlaceHolder1$Grd_tot_detail$ctl30$hypAugust','')" TargetMode="External" /><Relationship Id="rId429" Type="http://schemas.openxmlformats.org/officeDocument/2006/relationships/hyperlink" Target="javascript:__doPostBack('ctl00$ContentPlaceHolder1$Grd_tot_detail$ctl30$hypSeptember','')" TargetMode="External" /><Relationship Id="rId430" Type="http://schemas.openxmlformats.org/officeDocument/2006/relationships/hyperlink" Target="javascript:__doPostBack('ctl00$ContentPlaceHolder1$Grd_tot_detail$ctl30$hypOcteber','')" TargetMode="External" /><Relationship Id="rId431" Type="http://schemas.openxmlformats.org/officeDocument/2006/relationships/hyperlink" Target="javascript:__doPostBack('ctl00$ContentPlaceHolder1$Grd_tot_detail$ctl30$hypNovember','')" TargetMode="External" /><Relationship Id="rId432" Type="http://schemas.openxmlformats.org/officeDocument/2006/relationships/hyperlink" Target="javascript:__doPostBack('ctl00$ContentPlaceHolder1$Grd_tot_detail$ctl30$hypDecember','')" TargetMode="External" /><Relationship Id="rId433" Type="http://schemas.openxmlformats.org/officeDocument/2006/relationships/hyperlink" Target="javascript:__doPostBack('ctl00$ContentPlaceHolder1$Grd_tot_detail$ctl30$hypJanuary','')" TargetMode="External" /><Relationship Id="rId434" Type="http://schemas.openxmlformats.org/officeDocument/2006/relationships/hyperlink" Target="javascript:__doPostBack('ctl00$ContentPlaceHolder1$Grd_tot_detail$ctl30$hypFeb','')" TargetMode="External" /><Relationship Id="rId435" Type="http://schemas.openxmlformats.org/officeDocument/2006/relationships/hyperlink" Target="javascript:__doPostBack('ctl00$ContentPlaceHolder1$Grd_tot_detail$ctl30$hypMarch','')" TargetMode="External" /><Relationship Id="rId436" Type="http://schemas.openxmlformats.org/officeDocument/2006/relationships/hyperlink" Target="javascript:__doPostBack('ctl00$ContentPlaceHolder1$Grd_tot_detail$ctl31$lnkbtn_name','')" TargetMode="External" /><Relationship Id="rId437" Type="http://schemas.openxmlformats.org/officeDocument/2006/relationships/hyperlink" Target="javascript:__doPostBack('ctl00$ContentPlaceHolder1$Grd_tot_detail$ctl31$lbtnttlsch','')" TargetMode="External" /><Relationship Id="rId438" Type="http://schemas.openxmlformats.org/officeDocument/2006/relationships/hyperlink" Target="javascript:__doPostBack('ctl00$ContentPlaceHolder1$Grd_tot_detail$ctl31$lbtnfreezsch','')" TargetMode="External" /><Relationship Id="rId439" Type="http://schemas.openxmlformats.org/officeDocument/2006/relationships/hyperlink" Target="javascript:__doPostBack('ctl00$ContentPlaceHolder1$Grd_tot_detail$ctl31$hypapr','')" TargetMode="External" /><Relationship Id="rId440" Type="http://schemas.openxmlformats.org/officeDocument/2006/relationships/hyperlink" Target="javascript:__doPostBack('ctl00$ContentPlaceHolder1$Grd_tot_detail$ctl31$hypmay','')" TargetMode="External" /><Relationship Id="rId441" Type="http://schemas.openxmlformats.org/officeDocument/2006/relationships/hyperlink" Target="javascript:__doPostBack('ctl00$ContentPlaceHolder1$Grd_tot_detail$ctl31$hypjune','')" TargetMode="External" /><Relationship Id="rId442" Type="http://schemas.openxmlformats.org/officeDocument/2006/relationships/hyperlink" Target="javascript:__doPostBack('ctl00$ContentPlaceHolder1$Grd_tot_detail$ctl31$hypjuly','')" TargetMode="External" /><Relationship Id="rId443" Type="http://schemas.openxmlformats.org/officeDocument/2006/relationships/hyperlink" Target="javascript:__doPostBack('ctl00$ContentPlaceHolder1$Grd_tot_detail$ctl31$hypAugust','')" TargetMode="External" /><Relationship Id="rId444" Type="http://schemas.openxmlformats.org/officeDocument/2006/relationships/hyperlink" Target="javascript:__doPostBack('ctl00$ContentPlaceHolder1$Grd_tot_detail$ctl31$hypSeptember','')" TargetMode="External" /><Relationship Id="rId445" Type="http://schemas.openxmlformats.org/officeDocument/2006/relationships/hyperlink" Target="javascript:__doPostBack('ctl00$ContentPlaceHolder1$Grd_tot_detail$ctl31$hypOcteber','')" TargetMode="External" /><Relationship Id="rId446" Type="http://schemas.openxmlformats.org/officeDocument/2006/relationships/hyperlink" Target="javascript:__doPostBack('ctl00$ContentPlaceHolder1$Grd_tot_detail$ctl31$hypNovember','')" TargetMode="External" /><Relationship Id="rId447" Type="http://schemas.openxmlformats.org/officeDocument/2006/relationships/hyperlink" Target="javascript:__doPostBack('ctl00$ContentPlaceHolder1$Grd_tot_detail$ctl31$hypDecember','')" TargetMode="External" /><Relationship Id="rId448" Type="http://schemas.openxmlformats.org/officeDocument/2006/relationships/hyperlink" Target="javascript:__doPostBack('ctl00$ContentPlaceHolder1$Grd_tot_detail$ctl31$hypJanuary','')" TargetMode="External" /><Relationship Id="rId449" Type="http://schemas.openxmlformats.org/officeDocument/2006/relationships/hyperlink" Target="javascript:__doPostBack('ctl00$ContentPlaceHolder1$Grd_tot_detail$ctl31$hypFeb','')" TargetMode="External" /><Relationship Id="rId450" Type="http://schemas.openxmlformats.org/officeDocument/2006/relationships/hyperlink" Target="javascript:__doPostBack('ctl00$ContentPlaceHolder1$Grd_tot_detail$ctl31$hypMarch','')" TargetMode="External" /><Relationship Id="rId451" Type="http://schemas.openxmlformats.org/officeDocument/2006/relationships/hyperlink" Target="javascript:__doPostBack('ctl00$ContentPlaceHolder1$Grd_tot_detail$ctl32$lnkbtn_name','')" TargetMode="External" /><Relationship Id="rId452" Type="http://schemas.openxmlformats.org/officeDocument/2006/relationships/hyperlink" Target="javascript:__doPostBack('ctl00$ContentPlaceHolder1$Grd_tot_detail$ctl32$lbtnttlsch','')" TargetMode="External" /><Relationship Id="rId453" Type="http://schemas.openxmlformats.org/officeDocument/2006/relationships/hyperlink" Target="javascript:__doPostBack('ctl00$ContentPlaceHolder1$Grd_tot_detail$ctl32$lbtnfreezsch','')" TargetMode="External" /><Relationship Id="rId454" Type="http://schemas.openxmlformats.org/officeDocument/2006/relationships/hyperlink" Target="javascript:__doPostBack('ctl00$ContentPlaceHolder1$Grd_tot_detail$ctl32$hypapr','')" TargetMode="External" /><Relationship Id="rId455" Type="http://schemas.openxmlformats.org/officeDocument/2006/relationships/hyperlink" Target="javascript:__doPostBack('ctl00$ContentPlaceHolder1$Grd_tot_detail$ctl32$hypmay','')" TargetMode="External" /><Relationship Id="rId456" Type="http://schemas.openxmlformats.org/officeDocument/2006/relationships/hyperlink" Target="javascript:__doPostBack('ctl00$ContentPlaceHolder1$Grd_tot_detail$ctl32$hypjune','')" TargetMode="External" /><Relationship Id="rId457" Type="http://schemas.openxmlformats.org/officeDocument/2006/relationships/hyperlink" Target="javascript:__doPostBack('ctl00$ContentPlaceHolder1$Grd_tot_detail$ctl32$hypjuly','')" TargetMode="External" /><Relationship Id="rId458" Type="http://schemas.openxmlformats.org/officeDocument/2006/relationships/hyperlink" Target="javascript:__doPostBack('ctl00$ContentPlaceHolder1$Grd_tot_detail$ctl32$hypAugust','')" TargetMode="External" /><Relationship Id="rId459" Type="http://schemas.openxmlformats.org/officeDocument/2006/relationships/hyperlink" Target="javascript:__doPostBack('ctl00$ContentPlaceHolder1$Grd_tot_detail$ctl32$hypSeptember','')" TargetMode="External" /><Relationship Id="rId460" Type="http://schemas.openxmlformats.org/officeDocument/2006/relationships/hyperlink" Target="javascript:__doPostBack('ctl00$ContentPlaceHolder1$Grd_tot_detail$ctl32$hypOcteber','')" TargetMode="External" /><Relationship Id="rId461" Type="http://schemas.openxmlformats.org/officeDocument/2006/relationships/hyperlink" Target="javascript:__doPostBack('ctl00$ContentPlaceHolder1$Grd_tot_detail$ctl32$hypNovember','')" TargetMode="External" /><Relationship Id="rId462" Type="http://schemas.openxmlformats.org/officeDocument/2006/relationships/hyperlink" Target="javascript:__doPostBack('ctl00$ContentPlaceHolder1$Grd_tot_detail$ctl32$hypDecember','')" TargetMode="External" /><Relationship Id="rId463" Type="http://schemas.openxmlformats.org/officeDocument/2006/relationships/hyperlink" Target="javascript:__doPostBack('ctl00$ContentPlaceHolder1$Grd_tot_detail$ctl32$hypJanuary','')" TargetMode="External" /><Relationship Id="rId464" Type="http://schemas.openxmlformats.org/officeDocument/2006/relationships/hyperlink" Target="javascript:__doPostBack('ctl00$ContentPlaceHolder1$Grd_tot_detail$ctl32$hypFeb','')" TargetMode="External" /><Relationship Id="rId465" Type="http://schemas.openxmlformats.org/officeDocument/2006/relationships/hyperlink" Target="javascript:__doPostBack('ctl00$ContentPlaceHolder1$Grd_tot_detail$ctl32$hypMarch','')" TargetMode="External" /><Relationship Id="rId466" Type="http://schemas.openxmlformats.org/officeDocument/2006/relationships/hyperlink" Target="javascript:__doPostBack('ctl00$ContentPlaceHolder1$Grd_tot_detail$ctl33$lnkbtn_name','')" TargetMode="External" /><Relationship Id="rId467" Type="http://schemas.openxmlformats.org/officeDocument/2006/relationships/hyperlink" Target="javascript:__doPostBack('ctl00$ContentPlaceHolder1$Grd_tot_detail$ctl33$lbtnttlsch','')" TargetMode="External" /><Relationship Id="rId468" Type="http://schemas.openxmlformats.org/officeDocument/2006/relationships/hyperlink" Target="javascript:__doPostBack('ctl00$ContentPlaceHolder1$Grd_tot_detail$ctl33$lbtnfreezsch','')" TargetMode="External" /><Relationship Id="rId469" Type="http://schemas.openxmlformats.org/officeDocument/2006/relationships/hyperlink" Target="javascript:__doPostBack('ctl00$ContentPlaceHolder1$Grd_tot_detail$ctl33$hypapr','')" TargetMode="External" /><Relationship Id="rId470" Type="http://schemas.openxmlformats.org/officeDocument/2006/relationships/hyperlink" Target="javascript:__doPostBack('ctl00$ContentPlaceHolder1$Grd_tot_detail$ctl33$hypmay','')" TargetMode="External" /><Relationship Id="rId471" Type="http://schemas.openxmlformats.org/officeDocument/2006/relationships/hyperlink" Target="javascript:__doPostBack('ctl00$ContentPlaceHolder1$Grd_tot_detail$ctl33$hypjune','')" TargetMode="External" /><Relationship Id="rId472" Type="http://schemas.openxmlformats.org/officeDocument/2006/relationships/hyperlink" Target="javascript:__doPostBack('ctl00$ContentPlaceHolder1$Grd_tot_detail$ctl33$hypjuly','')" TargetMode="External" /><Relationship Id="rId473" Type="http://schemas.openxmlformats.org/officeDocument/2006/relationships/hyperlink" Target="javascript:__doPostBack('ctl00$ContentPlaceHolder1$Grd_tot_detail$ctl33$hypAugust','')" TargetMode="External" /><Relationship Id="rId474" Type="http://schemas.openxmlformats.org/officeDocument/2006/relationships/hyperlink" Target="javascript:__doPostBack('ctl00$ContentPlaceHolder1$Grd_tot_detail$ctl33$hypSeptember','')" TargetMode="External" /><Relationship Id="rId475" Type="http://schemas.openxmlformats.org/officeDocument/2006/relationships/hyperlink" Target="javascript:__doPostBack('ctl00$ContentPlaceHolder1$Grd_tot_detail$ctl33$hypOcteber','')" TargetMode="External" /><Relationship Id="rId476" Type="http://schemas.openxmlformats.org/officeDocument/2006/relationships/hyperlink" Target="javascript:__doPostBack('ctl00$ContentPlaceHolder1$Grd_tot_detail$ctl33$hypNovember','')" TargetMode="External" /><Relationship Id="rId477" Type="http://schemas.openxmlformats.org/officeDocument/2006/relationships/hyperlink" Target="javascript:__doPostBack('ctl00$ContentPlaceHolder1$Grd_tot_detail$ctl33$hypDecember','')" TargetMode="External" /><Relationship Id="rId478" Type="http://schemas.openxmlformats.org/officeDocument/2006/relationships/hyperlink" Target="javascript:__doPostBack('ctl00$ContentPlaceHolder1$Grd_tot_detail$ctl33$hypJanuary','')" TargetMode="External" /><Relationship Id="rId479" Type="http://schemas.openxmlformats.org/officeDocument/2006/relationships/hyperlink" Target="javascript:__doPostBack('ctl00$ContentPlaceHolder1$Grd_tot_detail$ctl33$hypFeb','')" TargetMode="External" /><Relationship Id="rId480" Type="http://schemas.openxmlformats.org/officeDocument/2006/relationships/hyperlink" Target="javascript:__doPostBack('ctl00$ContentPlaceHolder1$Grd_tot_detail$ctl33$hypMarch','')" TargetMode="External" /><Relationship Id="rId481" Type="http://schemas.openxmlformats.org/officeDocument/2006/relationships/hyperlink" Target="javascript:__doPostBack('ctl00$ContentPlaceHolder1$Grd_tot_detail$ctl34$lnkbtn_name','')" TargetMode="External" /><Relationship Id="rId482" Type="http://schemas.openxmlformats.org/officeDocument/2006/relationships/hyperlink" Target="javascript:__doPostBack('ctl00$ContentPlaceHolder1$Grd_tot_detail$ctl34$lbtnttlsch','')" TargetMode="External" /><Relationship Id="rId483" Type="http://schemas.openxmlformats.org/officeDocument/2006/relationships/hyperlink" Target="javascript:__doPostBack('ctl00$ContentPlaceHolder1$Grd_tot_detail$ctl34$lbtnfreezsch','')" TargetMode="External" /><Relationship Id="rId484" Type="http://schemas.openxmlformats.org/officeDocument/2006/relationships/hyperlink" Target="javascript:__doPostBack('ctl00$ContentPlaceHolder1$Grd_tot_detail$ctl34$hypapr','')" TargetMode="External" /><Relationship Id="rId485" Type="http://schemas.openxmlformats.org/officeDocument/2006/relationships/hyperlink" Target="javascript:__doPostBack('ctl00$ContentPlaceHolder1$Grd_tot_detail$ctl34$hypmay','')" TargetMode="External" /><Relationship Id="rId486" Type="http://schemas.openxmlformats.org/officeDocument/2006/relationships/hyperlink" Target="javascript:__doPostBack('ctl00$ContentPlaceHolder1$Grd_tot_detail$ctl34$hypjune','')" TargetMode="External" /><Relationship Id="rId487" Type="http://schemas.openxmlformats.org/officeDocument/2006/relationships/hyperlink" Target="javascript:__doPostBack('ctl00$ContentPlaceHolder1$Grd_tot_detail$ctl34$hypjuly','')" TargetMode="External" /><Relationship Id="rId488" Type="http://schemas.openxmlformats.org/officeDocument/2006/relationships/hyperlink" Target="javascript:__doPostBack('ctl00$ContentPlaceHolder1$Grd_tot_detail$ctl34$hypAugust','')" TargetMode="External" /><Relationship Id="rId489" Type="http://schemas.openxmlformats.org/officeDocument/2006/relationships/hyperlink" Target="javascript:__doPostBack('ctl00$ContentPlaceHolder1$Grd_tot_detail$ctl34$hypSeptember','')" TargetMode="External" /><Relationship Id="rId490" Type="http://schemas.openxmlformats.org/officeDocument/2006/relationships/hyperlink" Target="javascript:__doPostBack('ctl00$ContentPlaceHolder1$Grd_tot_detail$ctl34$hypOcteber','')" TargetMode="External" /><Relationship Id="rId491" Type="http://schemas.openxmlformats.org/officeDocument/2006/relationships/hyperlink" Target="javascript:__doPostBack('ctl00$ContentPlaceHolder1$Grd_tot_detail$ctl34$hypNovember','')" TargetMode="External" /><Relationship Id="rId492" Type="http://schemas.openxmlformats.org/officeDocument/2006/relationships/hyperlink" Target="javascript:__doPostBack('ctl00$ContentPlaceHolder1$Grd_tot_detail$ctl34$hypDecember','')" TargetMode="External" /><Relationship Id="rId493" Type="http://schemas.openxmlformats.org/officeDocument/2006/relationships/hyperlink" Target="javascript:__doPostBack('ctl00$ContentPlaceHolder1$Grd_tot_detail$ctl34$hypJanuary','')" TargetMode="External" /><Relationship Id="rId494" Type="http://schemas.openxmlformats.org/officeDocument/2006/relationships/hyperlink" Target="javascript:__doPostBack('ctl00$ContentPlaceHolder1$Grd_tot_detail$ctl34$hypFeb','')" TargetMode="External" /><Relationship Id="rId495" Type="http://schemas.openxmlformats.org/officeDocument/2006/relationships/hyperlink" Target="javascript:__doPostBack('ctl00$ContentPlaceHolder1$Grd_tot_detail$ctl34$hypMarch','')" TargetMode="External" /><Relationship Id="rId496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30:A130"/>
  <sheetViews>
    <sheetView view="pageBreakPreview" zoomScale="90" zoomScaleSheetLayoutView="90" zoomScalePageLayoutView="0" workbookViewId="0" topLeftCell="A1">
      <selection activeCell="A1" sqref="A1:Q35"/>
    </sheetView>
  </sheetViews>
  <sheetFormatPr defaultColWidth="9.140625" defaultRowHeight="12.75"/>
  <cols>
    <col min="15" max="15" width="12.421875" style="0" customWidth="1"/>
  </cols>
  <sheetData>
    <row r="130" ht="12.75">
      <c r="A130" t="s">
        <v>813</v>
      </c>
    </row>
  </sheetData>
  <sheetProtection/>
  <printOptions horizontalCentered="1"/>
  <pageMargins left="1.208661417" right="0.708661417322835" top="1.236220472" bottom="0" header="0.31496062992126" footer="0.31496062992126"/>
  <pageSetup fitToHeight="1" fitToWidth="1" horizontalDpi="600" verticalDpi="600" orientation="landscape" paperSize="9" scale="2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6"/>
  <sheetViews>
    <sheetView view="pageBreakPreview" zoomScale="80" zoomScaleSheetLayoutView="80" zoomScalePageLayoutView="0" workbookViewId="0" topLeftCell="A24">
      <selection activeCell="A5" sqref="A5:N5"/>
    </sheetView>
  </sheetViews>
  <sheetFormatPr defaultColWidth="9.140625" defaultRowHeight="12.75"/>
  <cols>
    <col min="2" max="2" width="15.421875" style="0" customWidth="1"/>
    <col min="3" max="3" width="11.28125" style="0" customWidth="1"/>
    <col min="5" max="5" width="9.57421875" style="0" customWidth="1"/>
    <col min="6" max="6" width="9.8515625" style="0" customWidth="1"/>
    <col min="7" max="7" width="8.8515625" style="0" customWidth="1"/>
    <col min="8" max="8" width="10.57421875" style="0" customWidth="1"/>
    <col min="9" max="9" width="9.8515625" style="0" customWidth="1"/>
    <col min="11" max="11" width="11.8515625" style="0" customWidth="1"/>
    <col min="12" max="12" width="9.421875" style="0" customWidth="1"/>
    <col min="13" max="13" width="12.00390625" style="0" customWidth="1"/>
    <col min="14" max="14" width="14.140625" style="0" customWidth="1"/>
  </cols>
  <sheetData>
    <row r="1" spans="4:13" ht="12.75" customHeight="1">
      <c r="D1" s="751"/>
      <c r="E1" s="751"/>
      <c r="F1" s="751"/>
      <c r="G1" s="751"/>
      <c r="H1" s="751"/>
      <c r="I1" s="751"/>
      <c r="J1" s="751"/>
      <c r="M1" s="102" t="s">
        <v>249</v>
      </c>
    </row>
    <row r="2" spans="1:14" ht="15">
      <c r="A2" s="862" t="s">
        <v>0</v>
      </c>
      <c r="B2" s="862"/>
      <c r="C2" s="862"/>
      <c r="D2" s="862"/>
      <c r="E2" s="862"/>
      <c r="F2" s="862"/>
      <c r="G2" s="862"/>
      <c r="H2" s="862"/>
      <c r="I2" s="862"/>
      <c r="J2" s="862"/>
      <c r="K2" s="862"/>
      <c r="L2" s="862"/>
      <c r="M2" s="862"/>
      <c r="N2" s="862"/>
    </row>
    <row r="3" spans="1:14" ht="20.25">
      <c r="A3" s="748" t="s">
        <v>697</v>
      </c>
      <c r="B3" s="748"/>
      <c r="C3" s="748"/>
      <c r="D3" s="748"/>
      <c r="E3" s="748"/>
      <c r="F3" s="748"/>
      <c r="G3" s="748"/>
      <c r="H3" s="748"/>
      <c r="I3" s="748"/>
      <c r="J3" s="748"/>
      <c r="K3" s="748"/>
      <c r="L3" s="748"/>
      <c r="M3" s="748"/>
      <c r="N3" s="748"/>
    </row>
    <row r="4" ht="11.25" customHeight="1"/>
    <row r="5" spans="1:14" ht="15.75">
      <c r="A5" s="749" t="s">
        <v>741</v>
      </c>
      <c r="B5" s="749"/>
      <c r="C5" s="749"/>
      <c r="D5" s="749"/>
      <c r="E5" s="749"/>
      <c r="F5" s="749"/>
      <c r="G5" s="749"/>
      <c r="H5" s="749"/>
      <c r="I5" s="749"/>
      <c r="J5" s="749"/>
      <c r="K5" s="749"/>
      <c r="L5" s="749"/>
      <c r="M5" s="749"/>
      <c r="N5" s="749"/>
    </row>
    <row r="7" spans="1:15" ht="12.75">
      <c r="A7" s="750" t="s">
        <v>158</v>
      </c>
      <c r="B7" s="750"/>
      <c r="L7" s="857" t="s">
        <v>776</v>
      </c>
      <c r="M7" s="857"/>
      <c r="N7" s="857"/>
      <c r="O7" s="110"/>
    </row>
    <row r="8" spans="1:14" ht="15.75" customHeight="1">
      <c r="A8" s="858" t="s">
        <v>2</v>
      </c>
      <c r="B8" s="858" t="s">
        <v>3</v>
      </c>
      <c r="C8" s="786" t="s">
        <v>4</v>
      </c>
      <c r="D8" s="786"/>
      <c r="E8" s="786"/>
      <c r="F8" s="780"/>
      <c r="G8" s="780"/>
      <c r="H8" s="786" t="s">
        <v>101</v>
      </c>
      <c r="I8" s="786"/>
      <c r="J8" s="786"/>
      <c r="K8" s="786"/>
      <c r="L8" s="786"/>
      <c r="M8" s="858" t="s">
        <v>131</v>
      </c>
      <c r="N8" s="758" t="s">
        <v>132</v>
      </c>
    </row>
    <row r="9" spans="1:19" ht="51">
      <c r="A9" s="859"/>
      <c r="B9" s="859"/>
      <c r="C9" s="5" t="s">
        <v>5</v>
      </c>
      <c r="D9" s="5" t="s">
        <v>6</v>
      </c>
      <c r="E9" s="5" t="s">
        <v>355</v>
      </c>
      <c r="F9" s="5" t="s">
        <v>99</v>
      </c>
      <c r="G9" s="5" t="s">
        <v>114</v>
      </c>
      <c r="H9" s="5" t="s">
        <v>5</v>
      </c>
      <c r="I9" s="5" t="s">
        <v>6</v>
      </c>
      <c r="J9" s="5" t="s">
        <v>355</v>
      </c>
      <c r="K9" s="7" t="s">
        <v>99</v>
      </c>
      <c r="L9" s="7" t="s">
        <v>115</v>
      </c>
      <c r="M9" s="859"/>
      <c r="N9" s="758"/>
      <c r="R9" s="9"/>
      <c r="S9" s="12"/>
    </row>
    <row r="10" spans="1:14" s="14" customFormat="1" ht="12.75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  <c r="K10" s="3">
        <v>11</v>
      </c>
      <c r="L10" s="109">
        <v>12</v>
      </c>
      <c r="M10" s="109">
        <v>13</v>
      </c>
      <c r="N10" s="3">
        <v>14</v>
      </c>
    </row>
    <row r="11" spans="1:14" ht="15">
      <c r="A11" s="3">
        <v>1</v>
      </c>
      <c r="B11" s="566" t="s">
        <v>879</v>
      </c>
      <c r="C11" s="574">
        <v>142</v>
      </c>
      <c r="D11" s="574">
        <v>0</v>
      </c>
      <c r="E11" s="574">
        <v>0</v>
      </c>
      <c r="F11" s="574">
        <v>0</v>
      </c>
      <c r="G11" s="574">
        <f>C11+D11+E11+F11</f>
        <v>142</v>
      </c>
      <c r="H11" s="574">
        <v>142</v>
      </c>
      <c r="I11" s="574">
        <v>0</v>
      </c>
      <c r="J11" s="574">
        <v>0</v>
      </c>
      <c r="K11" s="574">
        <v>0</v>
      </c>
      <c r="L11" s="574">
        <f>H11+I11+J11+K11</f>
        <v>142</v>
      </c>
      <c r="M11" s="574">
        <f>G11-L11</f>
        <v>0</v>
      </c>
      <c r="N11" s="574"/>
    </row>
    <row r="12" spans="1:14" ht="15">
      <c r="A12" s="3">
        <v>2</v>
      </c>
      <c r="B12" s="566" t="s">
        <v>881</v>
      </c>
      <c r="C12" s="574">
        <v>0</v>
      </c>
      <c r="D12" s="574">
        <v>4</v>
      </c>
      <c r="E12" s="574">
        <v>0</v>
      </c>
      <c r="F12" s="574">
        <v>0</v>
      </c>
      <c r="G12" s="574">
        <f aca="true" t="shared" si="0" ref="G12:G43">C12+D12+E12+F12</f>
        <v>4</v>
      </c>
      <c r="H12" s="574">
        <v>0</v>
      </c>
      <c r="I12" s="574">
        <v>4</v>
      </c>
      <c r="J12" s="574">
        <v>0</v>
      </c>
      <c r="K12" s="574">
        <v>0</v>
      </c>
      <c r="L12" s="574">
        <f aca="true" t="shared" si="1" ref="L12:L43">H12+I12+J12+K12</f>
        <v>4</v>
      </c>
      <c r="M12" s="574">
        <f aca="true" t="shared" si="2" ref="M12:M43">G12-L12</f>
        <v>0</v>
      </c>
      <c r="N12" s="574"/>
    </row>
    <row r="13" spans="1:14" ht="15">
      <c r="A13" s="3">
        <v>3</v>
      </c>
      <c r="B13" s="566" t="s">
        <v>882</v>
      </c>
      <c r="C13" s="574">
        <v>0</v>
      </c>
      <c r="D13" s="574">
        <v>0</v>
      </c>
      <c r="E13" s="574">
        <v>0</v>
      </c>
      <c r="F13" s="574">
        <v>0</v>
      </c>
      <c r="G13" s="574">
        <f t="shared" si="0"/>
        <v>0</v>
      </c>
      <c r="H13" s="574">
        <v>0</v>
      </c>
      <c r="I13" s="574">
        <v>0</v>
      </c>
      <c r="J13" s="574">
        <v>0</v>
      </c>
      <c r="K13" s="574">
        <v>0</v>
      </c>
      <c r="L13" s="574">
        <f t="shared" si="1"/>
        <v>0</v>
      </c>
      <c r="M13" s="574">
        <f t="shared" si="2"/>
        <v>0</v>
      </c>
      <c r="N13" s="574"/>
    </row>
    <row r="14" spans="1:14" ht="15">
      <c r="A14" s="3">
        <v>4</v>
      </c>
      <c r="B14" s="566" t="s">
        <v>883</v>
      </c>
      <c r="C14" s="574">
        <v>3</v>
      </c>
      <c r="D14" s="574">
        <v>10</v>
      </c>
      <c r="E14" s="574">
        <v>0</v>
      </c>
      <c r="F14" s="574">
        <v>0</v>
      </c>
      <c r="G14" s="574">
        <f t="shared" si="0"/>
        <v>13</v>
      </c>
      <c r="H14" s="574">
        <v>3</v>
      </c>
      <c r="I14" s="574">
        <v>10</v>
      </c>
      <c r="J14" s="574">
        <v>0</v>
      </c>
      <c r="K14" s="574">
        <v>0</v>
      </c>
      <c r="L14" s="574">
        <f t="shared" si="1"/>
        <v>13</v>
      </c>
      <c r="M14" s="574">
        <f t="shared" si="2"/>
        <v>0</v>
      </c>
      <c r="N14" s="574"/>
    </row>
    <row r="15" spans="1:14" ht="15">
      <c r="A15" s="3">
        <v>5</v>
      </c>
      <c r="B15" s="566" t="s">
        <v>884</v>
      </c>
      <c r="C15" s="574">
        <v>0</v>
      </c>
      <c r="D15" s="574">
        <v>0</v>
      </c>
      <c r="E15" s="574">
        <v>0</v>
      </c>
      <c r="F15" s="574">
        <v>0</v>
      </c>
      <c r="G15" s="574">
        <f t="shared" si="0"/>
        <v>0</v>
      </c>
      <c r="H15" s="574">
        <v>0</v>
      </c>
      <c r="I15" s="574">
        <v>0</v>
      </c>
      <c r="J15" s="574">
        <v>0</v>
      </c>
      <c r="K15" s="574">
        <v>0</v>
      </c>
      <c r="L15" s="574">
        <f t="shared" si="1"/>
        <v>0</v>
      </c>
      <c r="M15" s="574">
        <f t="shared" si="2"/>
        <v>0</v>
      </c>
      <c r="N15" s="574"/>
    </row>
    <row r="16" spans="1:14" ht="15">
      <c r="A16" s="3">
        <v>6</v>
      </c>
      <c r="B16" s="566" t="s">
        <v>885</v>
      </c>
      <c r="C16" s="574">
        <v>15</v>
      </c>
      <c r="D16" s="574">
        <v>0</v>
      </c>
      <c r="E16" s="574">
        <v>0</v>
      </c>
      <c r="F16" s="574">
        <v>0</v>
      </c>
      <c r="G16" s="574">
        <f t="shared" si="0"/>
        <v>15</v>
      </c>
      <c r="H16" s="574">
        <v>15</v>
      </c>
      <c r="I16" s="574">
        <v>0</v>
      </c>
      <c r="J16" s="574">
        <v>0</v>
      </c>
      <c r="K16" s="574">
        <v>0</v>
      </c>
      <c r="L16" s="574">
        <f t="shared" si="1"/>
        <v>15</v>
      </c>
      <c r="M16" s="574">
        <f t="shared" si="2"/>
        <v>0</v>
      </c>
      <c r="N16" s="574"/>
    </row>
    <row r="17" spans="1:14" ht="15">
      <c r="A17" s="3">
        <v>7</v>
      </c>
      <c r="B17" s="566" t="s">
        <v>886</v>
      </c>
      <c r="C17" s="574">
        <v>0</v>
      </c>
      <c r="D17" s="574">
        <v>0</v>
      </c>
      <c r="E17" s="574">
        <v>0</v>
      </c>
      <c r="F17" s="574">
        <v>0</v>
      </c>
      <c r="G17" s="574">
        <f t="shared" si="0"/>
        <v>0</v>
      </c>
      <c r="H17" s="574">
        <v>0</v>
      </c>
      <c r="I17" s="574">
        <v>0</v>
      </c>
      <c r="J17" s="574">
        <v>0</v>
      </c>
      <c r="K17" s="574">
        <v>0</v>
      </c>
      <c r="L17" s="574">
        <f t="shared" si="1"/>
        <v>0</v>
      </c>
      <c r="M17" s="574">
        <f t="shared" si="2"/>
        <v>0</v>
      </c>
      <c r="N17" s="574"/>
    </row>
    <row r="18" spans="1:14" ht="15">
      <c r="A18" s="3">
        <v>8</v>
      </c>
      <c r="B18" s="566" t="s">
        <v>887</v>
      </c>
      <c r="C18" s="574">
        <v>5</v>
      </c>
      <c r="D18" s="574">
        <v>0</v>
      </c>
      <c r="E18" s="574">
        <v>0</v>
      </c>
      <c r="F18" s="574">
        <v>0</v>
      </c>
      <c r="G18" s="574">
        <f t="shared" si="0"/>
        <v>5</v>
      </c>
      <c r="H18" s="574">
        <v>5</v>
      </c>
      <c r="I18" s="574">
        <v>0</v>
      </c>
      <c r="J18" s="574">
        <v>0</v>
      </c>
      <c r="K18" s="574">
        <v>0</v>
      </c>
      <c r="L18" s="574">
        <f t="shared" si="1"/>
        <v>5</v>
      </c>
      <c r="M18" s="574">
        <f t="shared" si="2"/>
        <v>0</v>
      </c>
      <c r="N18" s="574"/>
    </row>
    <row r="19" spans="1:14" ht="15">
      <c r="A19" s="3">
        <v>9</v>
      </c>
      <c r="B19" s="566" t="s">
        <v>913</v>
      </c>
      <c r="C19" s="574">
        <v>0</v>
      </c>
      <c r="D19" s="574">
        <v>0</v>
      </c>
      <c r="E19" s="574">
        <v>0</v>
      </c>
      <c r="F19" s="574">
        <v>0</v>
      </c>
      <c r="G19" s="574">
        <f t="shared" si="0"/>
        <v>0</v>
      </c>
      <c r="H19" s="574">
        <v>0</v>
      </c>
      <c r="I19" s="574">
        <v>0</v>
      </c>
      <c r="J19" s="574">
        <v>0</v>
      </c>
      <c r="K19" s="574">
        <v>0</v>
      </c>
      <c r="L19" s="574">
        <f t="shared" si="1"/>
        <v>0</v>
      </c>
      <c r="M19" s="574">
        <f t="shared" si="2"/>
        <v>0</v>
      </c>
      <c r="N19" s="574"/>
    </row>
    <row r="20" spans="1:14" ht="15">
      <c r="A20" s="3">
        <v>10</v>
      </c>
      <c r="B20" s="566" t="s">
        <v>889</v>
      </c>
      <c r="C20" s="574">
        <v>0</v>
      </c>
      <c r="D20" s="574">
        <v>0</v>
      </c>
      <c r="E20" s="574">
        <v>0</v>
      </c>
      <c r="F20" s="574">
        <v>0</v>
      </c>
      <c r="G20" s="574">
        <f t="shared" si="0"/>
        <v>0</v>
      </c>
      <c r="H20" s="574">
        <v>0</v>
      </c>
      <c r="I20" s="574">
        <v>0</v>
      </c>
      <c r="J20" s="574">
        <v>0</v>
      </c>
      <c r="K20" s="574">
        <v>0</v>
      </c>
      <c r="L20" s="574">
        <f t="shared" si="1"/>
        <v>0</v>
      </c>
      <c r="M20" s="574">
        <f t="shared" si="2"/>
        <v>0</v>
      </c>
      <c r="N20" s="574"/>
    </row>
    <row r="21" spans="1:14" ht="15">
      <c r="A21" s="3">
        <v>11</v>
      </c>
      <c r="B21" s="566" t="s">
        <v>890</v>
      </c>
      <c r="C21" s="574">
        <v>0</v>
      </c>
      <c r="D21" s="574">
        <v>0</v>
      </c>
      <c r="E21" s="574">
        <v>0</v>
      </c>
      <c r="F21" s="574">
        <v>0</v>
      </c>
      <c r="G21" s="574">
        <f t="shared" si="0"/>
        <v>0</v>
      </c>
      <c r="H21" s="574">
        <v>0</v>
      </c>
      <c r="I21" s="574">
        <v>0</v>
      </c>
      <c r="J21" s="574">
        <v>0</v>
      </c>
      <c r="K21" s="574">
        <v>0</v>
      </c>
      <c r="L21" s="574">
        <f t="shared" si="1"/>
        <v>0</v>
      </c>
      <c r="M21" s="574">
        <f t="shared" si="2"/>
        <v>0</v>
      </c>
      <c r="N21" s="574"/>
    </row>
    <row r="22" spans="1:14" ht="15">
      <c r="A22" s="3">
        <v>12</v>
      </c>
      <c r="B22" s="566" t="s">
        <v>891</v>
      </c>
      <c r="C22" s="574">
        <v>110</v>
      </c>
      <c r="D22" s="574">
        <v>0</v>
      </c>
      <c r="E22" s="574">
        <v>0</v>
      </c>
      <c r="F22" s="574">
        <v>0</v>
      </c>
      <c r="G22" s="574">
        <f t="shared" si="0"/>
        <v>110</v>
      </c>
      <c r="H22" s="574">
        <v>110</v>
      </c>
      <c r="I22" s="575">
        <v>0</v>
      </c>
      <c r="J22" s="574">
        <v>0</v>
      </c>
      <c r="K22" s="574">
        <v>0</v>
      </c>
      <c r="L22" s="574">
        <f t="shared" si="1"/>
        <v>110</v>
      </c>
      <c r="M22" s="574">
        <f t="shared" si="2"/>
        <v>0</v>
      </c>
      <c r="N22" s="574"/>
    </row>
    <row r="23" spans="1:14" ht="15">
      <c r="A23" s="3">
        <v>13</v>
      </c>
      <c r="B23" s="566" t="s">
        <v>892</v>
      </c>
      <c r="C23" s="574">
        <v>0</v>
      </c>
      <c r="D23" s="574">
        <v>0</v>
      </c>
      <c r="E23" s="574">
        <v>0</v>
      </c>
      <c r="F23" s="574">
        <v>0</v>
      </c>
      <c r="G23" s="574">
        <f t="shared" si="0"/>
        <v>0</v>
      </c>
      <c r="H23" s="574">
        <v>0</v>
      </c>
      <c r="I23" s="575">
        <v>0</v>
      </c>
      <c r="J23" s="574">
        <v>0</v>
      </c>
      <c r="K23" s="574">
        <v>0</v>
      </c>
      <c r="L23" s="574">
        <f t="shared" si="1"/>
        <v>0</v>
      </c>
      <c r="M23" s="574">
        <f t="shared" si="2"/>
        <v>0</v>
      </c>
      <c r="N23" s="574"/>
    </row>
    <row r="24" spans="1:14" ht="15">
      <c r="A24" s="3">
        <v>14</v>
      </c>
      <c r="B24" s="566" t="s">
        <v>893</v>
      </c>
      <c r="C24" s="574">
        <v>0</v>
      </c>
      <c r="D24" s="574">
        <v>0</v>
      </c>
      <c r="E24" s="574">
        <v>0</v>
      </c>
      <c r="F24" s="574">
        <v>0</v>
      </c>
      <c r="G24" s="574">
        <f t="shared" si="0"/>
        <v>0</v>
      </c>
      <c r="H24" s="574">
        <v>0</v>
      </c>
      <c r="I24" s="575">
        <v>0</v>
      </c>
      <c r="J24" s="574">
        <v>0</v>
      </c>
      <c r="K24" s="574">
        <v>0</v>
      </c>
      <c r="L24" s="574">
        <f t="shared" si="1"/>
        <v>0</v>
      </c>
      <c r="M24" s="574">
        <f t="shared" si="2"/>
        <v>0</v>
      </c>
      <c r="N24" s="574"/>
    </row>
    <row r="25" spans="1:14" ht="15">
      <c r="A25" s="3">
        <v>15</v>
      </c>
      <c r="B25" s="566" t="s">
        <v>894</v>
      </c>
      <c r="C25" s="574">
        <v>0</v>
      </c>
      <c r="D25" s="574">
        <v>0</v>
      </c>
      <c r="E25" s="574">
        <v>0</v>
      </c>
      <c r="F25" s="574">
        <v>0</v>
      </c>
      <c r="G25" s="574">
        <f t="shared" si="0"/>
        <v>0</v>
      </c>
      <c r="H25" s="574">
        <v>0</v>
      </c>
      <c r="I25" s="575">
        <v>0</v>
      </c>
      <c r="J25" s="574">
        <v>0</v>
      </c>
      <c r="K25" s="574">
        <v>0</v>
      </c>
      <c r="L25" s="574">
        <f t="shared" si="1"/>
        <v>0</v>
      </c>
      <c r="M25" s="574">
        <f t="shared" si="2"/>
        <v>0</v>
      </c>
      <c r="N25" s="574"/>
    </row>
    <row r="26" spans="1:14" ht="15">
      <c r="A26" s="3">
        <v>16</v>
      </c>
      <c r="B26" s="566" t="s">
        <v>895</v>
      </c>
      <c r="C26" s="574">
        <v>0</v>
      </c>
      <c r="D26" s="574">
        <v>0</v>
      </c>
      <c r="E26" s="574">
        <v>0</v>
      </c>
      <c r="F26" s="574">
        <v>0</v>
      </c>
      <c r="G26" s="574">
        <f t="shared" si="0"/>
        <v>0</v>
      </c>
      <c r="H26" s="574">
        <v>0</v>
      </c>
      <c r="I26" s="575">
        <v>0</v>
      </c>
      <c r="J26" s="574">
        <v>0</v>
      </c>
      <c r="K26" s="574">
        <v>0</v>
      </c>
      <c r="L26" s="574">
        <f t="shared" si="1"/>
        <v>0</v>
      </c>
      <c r="M26" s="574">
        <f t="shared" si="2"/>
        <v>0</v>
      </c>
      <c r="N26" s="574"/>
    </row>
    <row r="27" spans="1:14" ht="15">
      <c r="A27" s="3">
        <v>17</v>
      </c>
      <c r="B27" s="566" t="s">
        <v>896</v>
      </c>
      <c r="C27" s="574">
        <v>0</v>
      </c>
      <c r="D27" s="574">
        <v>0</v>
      </c>
      <c r="E27" s="574">
        <v>0</v>
      </c>
      <c r="F27" s="574">
        <v>0</v>
      </c>
      <c r="G27" s="574">
        <f t="shared" si="0"/>
        <v>0</v>
      </c>
      <c r="H27" s="574">
        <v>0</v>
      </c>
      <c r="I27" s="575">
        <v>0</v>
      </c>
      <c r="J27" s="574">
        <v>0</v>
      </c>
      <c r="K27" s="574">
        <v>0</v>
      </c>
      <c r="L27" s="574">
        <f t="shared" si="1"/>
        <v>0</v>
      </c>
      <c r="M27" s="574">
        <f t="shared" si="2"/>
        <v>0</v>
      </c>
      <c r="N27" s="574"/>
    </row>
    <row r="28" spans="1:14" ht="15">
      <c r="A28" s="3">
        <v>18</v>
      </c>
      <c r="B28" s="566" t="s">
        <v>897</v>
      </c>
      <c r="C28" s="574">
        <v>4</v>
      </c>
      <c r="D28" s="574">
        <v>3</v>
      </c>
      <c r="E28" s="574">
        <v>0</v>
      </c>
      <c r="F28" s="574">
        <v>0</v>
      </c>
      <c r="G28" s="574">
        <f t="shared" si="0"/>
        <v>7</v>
      </c>
      <c r="H28" s="574">
        <v>4</v>
      </c>
      <c r="I28" s="575">
        <v>3</v>
      </c>
      <c r="J28" s="574">
        <v>0</v>
      </c>
      <c r="K28" s="574">
        <v>0</v>
      </c>
      <c r="L28" s="574">
        <f t="shared" si="1"/>
        <v>7</v>
      </c>
      <c r="M28" s="574">
        <f t="shared" si="2"/>
        <v>0</v>
      </c>
      <c r="N28" s="574"/>
    </row>
    <row r="29" spans="1:14" ht="15">
      <c r="A29" s="3">
        <v>19</v>
      </c>
      <c r="B29" s="566" t="s">
        <v>898</v>
      </c>
      <c r="C29" s="574">
        <v>0</v>
      </c>
      <c r="D29" s="574">
        <v>0</v>
      </c>
      <c r="E29" s="574">
        <v>0</v>
      </c>
      <c r="F29" s="574">
        <v>0</v>
      </c>
      <c r="G29" s="574">
        <f t="shared" si="0"/>
        <v>0</v>
      </c>
      <c r="H29" s="574">
        <v>0</v>
      </c>
      <c r="I29" s="575">
        <v>0</v>
      </c>
      <c r="J29" s="574">
        <v>0</v>
      </c>
      <c r="K29" s="574">
        <v>0</v>
      </c>
      <c r="L29" s="574">
        <f t="shared" si="1"/>
        <v>0</v>
      </c>
      <c r="M29" s="574">
        <f t="shared" si="2"/>
        <v>0</v>
      </c>
      <c r="N29" s="574"/>
    </row>
    <row r="30" spans="1:14" ht="15">
      <c r="A30" s="3">
        <v>20</v>
      </c>
      <c r="B30" s="566" t="s">
        <v>899</v>
      </c>
      <c r="C30" s="574">
        <v>0</v>
      </c>
      <c r="D30" s="574">
        <v>39</v>
      </c>
      <c r="E30" s="574">
        <v>0</v>
      </c>
      <c r="F30" s="574">
        <v>0</v>
      </c>
      <c r="G30" s="574">
        <f t="shared" si="0"/>
        <v>39</v>
      </c>
      <c r="H30" s="574">
        <v>0</v>
      </c>
      <c r="I30" s="575">
        <v>39</v>
      </c>
      <c r="J30" s="574">
        <v>0</v>
      </c>
      <c r="K30" s="574">
        <v>0</v>
      </c>
      <c r="L30" s="574">
        <f t="shared" si="1"/>
        <v>39</v>
      </c>
      <c r="M30" s="574">
        <f t="shared" si="2"/>
        <v>0</v>
      </c>
      <c r="N30" s="574"/>
    </row>
    <row r="31" spans="1:14" ht="15">
      <c r="A31" s="3">
        <v>21</v>
      </c>
      <c r="B31" s="566" t="s">
        <v>900</v>
      </c>
      <c r="C31" s="574">
        <v>0</v>
      </c>
      <c r="D31" s="574">
        <v>0</v>
      </c>
      <c r="E31" s="574">
        <v>0</v>
      </c>
      <c r="F31" s="574">
        <v>0</v>
      </c>
      <c r="G31" s="574">
        <f t="shared" si="0"/>
        <v>0</v>
      </c>
      <c r="H31" s="574">
        <v>0</v>
      </c>
      <c r="I31" s="575">
        <v>0</v>
      </c>
      <c r="J31" s="574">
        <v>0</v>
      </c>
      <c r="K31" s="574">
        <v>0</v>
      </c>
      <c r="L31" s="574">
        <f t="shared" si="1"/>
        <v>0</v>
      </c>
      <c r="M31" s="574">
        <f t="shared" si="2"/>
        <v>0</v>
      </c>
      <c r="N31" s="574"/>
    </row>
    <row r="32" spans="1:14" ht="15">
      <c r="A32" s="3">
        <v>22</v>
      </c>
      <c r="B32" s="566" t="s">
        <v>901</v>
      </c>
      <c r="C32" s="574">
        <v>51</v>
      </c>
      <c r="D32" s="574">
        <v>1</v>
      </c>
      <c r="E32" s="574">
        <v>0</v>
      </c>
      <c r="F32" s="574">
        <v>0</v>
      </c>
      <c r="G32" s="574">
        <f t="shared" si="0"/>
        <v>52</v>
      </c>
      <c r="H32" s="574">
        <v>51</v>
      </c>
      <c r="I32" s="575">
        <v>1</v>
      </c>
      <c r="J32" s="574">
        <v>0</v>
      </c>
      <c r="K32" s="574">
        <v>0</v>
      </c>
      <c r="L32" s="574">
        <f t="shared" si="1"/>
        <v>52</v>
      </c>
      <c r="M32" s="574">
        <f t="shared" si="2"/>
        <v>0</v>
      </c>
      <c r="N32" s="574"/>
    </row>
    <row r="33" spans="1:14" ht="15">
      <c r="A33" s="3">
        <v>23</v>
      </c>
      <c r="B33" s="566" t="s">
        <v>902</v>
      </c>
      <c r="C33" s="574">
        <v>18</v>
      </c>
      <c r="D33" s="574">
        <v>0</v>
      </c>
      <c r="E33" s="574">
        <v>0</v>
      </c>
      <c r="F33" s="574">
        <v>0</v>
      </c>
      <c r="G33" s="574">
        <f t="shared" si="0"/>
        <v>18</v>
      </c>
      <c r="H33" s="574">
        <v>18</v>
      </c>
      <c r="I33" s="575">
        <v>0</v>
      </c>
      <c r="J33" s="574">
        <v>0</v>
      </c>
      <c r="K33" s="574">
        <v>0</v>
      </c>
      <c r="L33" s="574">
        <f t="shared" si="1"/>
        <v>18</v>
      </c>
      <c r="M33" s="574">
        <f t="shared" si="2"/>
        <v>0</v>
      </c>
      <c r="N33" s="574"/>
    </row>
    <row r="34" spans="1:14" ht="15">
      <c r="A34" s="3">
        <v>24</v>
      </c>
      <c r="B34" s="566" t="s">
        <v>903</v>
      </c>
      <c r="C34" s="574">
        <v>1</v>
      </c>
      <c r="D34" s="574">
        <v>0</v>
      </c>
      <c r="E34" s="574">
        <v>0</v>
      </c>
      <c r="F34" s="574">
        <v>0</v>
      </c>
      <c r="G34" s="574">
        <f t="shared" si="0"/>
        <v>1</v>
      </c>
      <c r="H34" s="574">
        <v>1</v>
      </c>
      <c r="I34" s="575">
        <v>0</v>
      </c>
      <c r="J34" s="574">
        <v>0</v>
      </c>
      <c r="K34" s="574">
        <v>0</v>
      </c>
      <c r="L34" s="574">
        <f t="shared" si="1"/>
        <v>1</v>
      </c>
      <c r="M34" s="574">
        <f t="shared" si="2"/>
        <v>0</v>
      </c>
      <c r="N34" s="574"/>
    </row>
    <row r="35" spans="1:14" ht="15">
      <c r="A35" s="3">
        <v>25</v>
      </c>
      <c r="B35" s="566" t="s">
        <v>904</v>
      </c>
      <c r="C35" s="574">
        <v>0</v>
      </c>
      <c r="D35" s="574">
        <v>0</v>
      </c>
      <c r="E35" s="574">
        <v>0</v>
      </c>
      <c r="F35" s="574">
        <v>0</v>
      </c>
      <c r="G35" s="574">
        <f t="shared" si="0"/>
        <v>0</v>
      </c>
      <c r="H35" s="574">
        <v>0</v>
      </c>
      <c r="I35" s="575">
        <v>0</v>
      </c>
      <c r="J35" s="574">
        <v>0</v>
      </c>
      <c r="K35" s="574">
        <v>0</v>
      </c>
      <c r="L35" s="574">
        <f t="shared" si="1"/>
        <v>0</v>
      </c>
      <c r="M35" s="574">
        <f t="shared" si="2"/>
        <v>0</v>
      </c>
      <c r="N35" s="574"/>
    </row>
    <row r="36" spans="1:14" ht="15.75" customHeight="1">
      <c r="A36" s="3">
        <v>26</v>
      </c>
      <c r="B36" s="566" t="s">
        <v>905</v>
      </c>
      <c r="C36" s="574">
        <v>0</v>
      </c>
      <c r="D36" s="574">
        <v>0</v>
      </c>
      <c r="E36" s="574">
        <v>0</v>
      </c>
      <c r="F36" s="574">
        <v>0</v>
      </c>
      <c r="G36" s="574">
        <f t="shared" si="0"/>
        <v>0</v>
      </c>
      <c r="H36" s="574">
        <v>0</v>
      </c>
      <c r="I36" s="575">
        <v>0</v>
      </c>
      <c r="J36" s="574">
        <v>0</v>
      </c>
      <c r="K36" s="574">
        <v>0</v>
      </c>
      <c r="L36" s="574">
        <f t="shared" si="1"/>
        <v>0</v>
      </c>
      <c r="M36" s="574">
        <f t="shared" si="2"/>
        <v>0</v>
      </c>
      <c r="N36" s="574"/>
    </row>
    <row r="37" spans="1:14" ht="15.75" customHeight="1">
      <c r="A37" s="3">
        <v>27</v>
      </c>
      <c r="B37" s="569" t="s">
        <v>906</v>
      </c>
      <c r="C37" s="574">
        <v>337</v>
      </c>
      <c r="D37" s="574">
        <v>0</v>
      </c>
      <c r="E37" s="574">
        <v>0</v>
      </c>
      <c r="F37" s="574">
        <v>0</v>
      </c>
      <c r="G37" s="574">
        <f t="shared" si="0"/>
        <v>337</v>
      </c>
      <c r="H37" s="574">
        <v>337</v>
      </c>
      <c r="I37" s="575">
        <v>0</v>
      </c>
      <c r="J37" s="574">
        <v>0</v>
      </c>
      <c r="K37" s="574">
        <v>0</v>
      </c>
      <c r="L37" s="574">
        <f t="shared" si="1"/>
        <v>337</v>
      </c>
      <c r="M37" s="574">
        <f t="shared" si="2"/>
        <v>0</v>
      </c>
      <c r="N37" s="574"/>
    </row>
    <row r="38" spans="1:14" ht="15">
      <c r="A38" s="3">
        <v>28</v>
      </c>
      <c r="B38" s="570" t="s">
        <v>907</v>
      </c>
      <c r="C38" s="574">
        <v>3</v>
      </c>
      <c r="D38" s="574">
        <v>0</v>
      </c>
      <c r="E38" s="574">
        <v>0</v>
      </c>
      <c r="F38" s="574">
        <v>0</v>
      </c>
      <c r="G38" s="574">
        <f t="shared" si="0"/>
        <v>3</v>
      </c>
      <c r="H38" s="574">
        <v>3</v>
      </c>
      <c r="I38" s="575">
        <v>0</v>
      </c>
      <c r="J38" s="574">
        <v>0</v>
      </c>
      <c r="K38" s="574">
        <v>0</v>
      </c>
      <c r="L38" s="574">
        <f t="shared" si="1"/>
        <v>3</v>
      </c>
      <c r="M38" s="574">
        <f t="shared" si="2"/>
        <v>0</v>
      </c>
      <c r="N38" s="574"/>
    </row>
    <row r="39" spans="1:14" ht="29.25" customHeight="1">
      <c r="A39" s="3">
        <v>29</v>
      </c>
      <c r="B39" s="570" t="s">
        <v>1034</v>
      </c>
      <c r="C39" s="574">
        <v>0</v>
      </c>
      <c r="D39" s="574">
        <v>0</v>
      </c>
      <c r="E39" s="574">
        <v>0</v>
      </c>
      <c r="F39" s="574">
        <v>0</v>
      </c>
      <c r="G39" s="574">
        <f t="shared" si="0"/>
        <v>0</v>
      </c>
      <c r="H39" s="574">
        <v>0</v>
      </c>
      <c r="I39" s="575">
        <v>0</v>
      </c>
      <c r="J39" s="574">
        <v>0</v>
      </c>
      <c r="K39" s="574">
        <v>0</v>
      </c>
      <c r="L39" s="574">
        <f t="shared" si="1"/>
        <v>0</v>
      </c>
      <c r="M39" s="574">
        <f t="shared" si="2"/>
        <v>0</v>
      </c>
      <c r="N39" s="574"/>
    </row>
    <row r="40" spans="1:14" ht="24">
      <c r="A40" s="3">
        <v>30</v>
      </c>
      <c r="B40" s="570" t="s">
        <v>1035</v>
      </c>
      <c r="C40" s="574">
        <v>0</v>
      </c>
      <c r="D40" s="574">
        <v>0</v>
      </c>
      <c r="E40" s="574">
        <v>0</v>
      </c>
      <c r="F40" s="574">
        <v>0</v>
      </c>
      <c r="G40" s="574">
        <f t="shared" si="0"/>
        <v>0</v>
      </c>
      <c r="H40" s="574">
        <v>0</v>
      </c>
      <c r="I40" s="575">
        <v>0</v>
      </c>
      <c r="J40" s="574">
        <v>0</v>
      </c>
      <c r="K40" s="574">
        <v>0</v>
      </c>
      <c r="L40" s="574">
        <f t="shared" si="1"/>
        <v>0</v>
      </c>
      <c r="M40" s="574">
        <f t="shared" si="2"/>
        <v>0</v>
      </c>
      <c r="N40" s="574"/>
    </row>
    <row r="41" spans="1:14" ht="15">
      <c r="A41" s="3">
        <v>31</v>
      </c>
      <c r="B41" s="570" t="s">
        <v>1036</v>
      </c>
      <c r="C41" s="574">
        <v>0</v>
      </c>
      <c r="D41" s="574">
        <v>0</v>
      </c>
      <c r="E41" s="574">
        <v>0</v>
      </c>
      <c r="F41" s="574">
        <v>0</v>
      </c>
      <c r="G41" s="574">
        <f t="shared" si="0"/>
        <v>0</v>
      </c>
      <c r="H41" s="574">
        <v>0</v>
      </c>
      <c r="I41" s="575">
        <v>0</v>
      </c>
      <c r="J41" s="574">
        <v>0</v>
      </c>
      <c r="K41" s="574">
        <v>0</v>
      </c>
      <c r="L41" s="574">
        <f t="shared" si="1"/>
        <v>0</v>
      </c>
      <c r="M41" s="574">
        <f t="shared" si="2"/>
        <v>0</v>
      </c>
      <c r="N41" s="574"/>
    </row>
    <row r="42" spans="1:14" ht="15">
      <c r="A42" s="3">
        <v>32</v>
      </c>
      <c r="B42" s="570" t="s">
        <v>1037</v>
      </c>
      <c r="C42" s="574">
        <v>0</v>
      </c>
      <c r="D42" s="574">
        <v>0</v>
      </c>
      <c r="E42" s="574">
        <v>0</v>
      </c>
      <c r="F42" s="574">
        <v>0</v>
      </c>
      <c r="G42" s="574">
        <f t="shared" si="0"/>
        <v>0</v>
      </c>
      <c r="H42" s="574">
        <v>0</v>
      </c>
      <c r="I42" s="575">
        <v>0</v>
      </c>
      <c r="J42" s="574">
        <v>0</v>
      </c>
      <c r="K42" s="574">
        <v>0</v>
      </c>
      <c r="L42" s="574">
        <f t="shared" si="1"/>
        <v>0</v>
      </c>
      <c r="M42" s="574">
        <f t="shared" si="2"/>
        <v>0</v>
      </c>
      <c r="N42" s="574"/>
    </row>
    <row r="43" spans="1:14" ht="15">
      <c r="A43" s="3">
        <v>33</v>
      </c>
      <c r="B43" s="570" t="s">
        <v>912</v>
      </c>
      <c r="C43" s="574">
        <v>26</v>
      </c>
      <c r="D43" s="574">
        <v>0</v>
      </c>
      <c r="E43" s="574">
        <v>0</v>
      </c>
      <c r="F43" s="574">
        <v>0</v>
      </c>
      <c r="G43" s="574">
        <f t="shared" si="0"/>
        <v>26</v>
      </c>
      <c r="H43" s="574">
        <v>26</v>
      </c>
      <c r="I43" s="575">
        <v>0</v>
      </c>
      <c r="J43" s="574">
        <v>0</v>
      </c>
      <c r="K43" s="574">
        <v>0</v>
      </c>
      <c r="L43" s="574">
        <f t="shared" si="1"/>
        <v>26</v>
      </c>
      <c r="M43" s="574">
        <f t="shared" si="2"/>
        <v>0</v>
      </c>
      <c r="N43" s="574"/>
    </row>
    <row r="44" spans="1:14" ht="15">
      <c r="A44" s="3" t="s">
        <v>17</v>
      </c>
      <c r="B44" s="9"/>
      <c r="C44" s="574">
        <f>SUM(C11:C43)</f>
        <v>715</v>
      </c>
      <c r="D44" s="574">
        <f aca="true" t="shared" si="3" ref="D44:L44">SUM(D11:D43)</f>
        <v>57</v>
      </c>
      <c r="E44" s="574">
        <f t="shared" si="3"/>
        <v>0</v>
      </c>
      <c r="F44" s="574">
        <f t="shared" si="3"/>
        <v>0</v>
      </c>
      <c r="G44" s="574">
        <f t="shared" si="3"/>
        <v>772</v>
      </c>
      <c r="H44" s="574">
        <f t="shared" si="3"/>
        <v>715</v>
      </c>
      <c r="I44" s="574">
        <f t="shared" si="3"/>
        <v>57</v>
      </c>
      <c r="J44" s="574">
        <f t="shared" si="3"/>
        <v>0</v>
      </c>
      <c r="K44" s="574">
        <f t="shared" si="3"/>
        <v>0</v>
      </c>
      <c r="L44" s="574">
        <f t="shared" si="3"/>
        <v>772</v>
      </c>
      <c r="M44" s="574"/>
      <c r="N44" s="574"/>
    </row>
    <row r="45" spans="1:14" ht="12.75">
      <c r="A45" s="11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</row>
    <row r="46" ht="12.75">
      <c r="A46" s="10" t="s">
        <v>8</v>
      </c>
    </row>
    <row r="47" ht="12.75">
      <c r="A47" t="s">
        <v>9</v>
      </c>
    </row>
    <row r="48" spans="1:14" ht="12.75">
      <c r="A48" t="s">
        <v>10</v>
      </c>
      <c r="K48" s="11" t="s">
        <v>11</v>
      </c>
      <c r="L48" s="11" t="s">
        <v>11</v>
      </c>
      <c r="M48" s="11"/>
      <c r="N48" s="11" t="s">
        <v>11</v>
      </c>
    </row>
    <row r="49" spans="1:12" ht="12.75">
      <c r="A49" s="15" t="s">
        <v>428</v>
      </c>
      <c r="J49" s="11"/>
      <c r="K49" s="11"/>
      <c r="L49" s="11"/>
    </row>
    <row r="50" spans="3:13" ht="12.75">
      <c r="C50" s="15" t="s">
        <v>429</v>
      </c>
      <c r="E50" s="12"/>
      <c r="F50" s="12"/>
      <c r="G50" s="12"/>
      <c r="H50" s="12"/>
      <c r="I50" s="12"/>
      <c r="J50" s="12"/>
      <c r="K50" s="12"/>
      <c r="L50" s="12"/>
      <c r="M50" s="12"/>
    </row>
    <row r="51" spans="5:14" ht="12.75">
      <c r="E51" s="12"/>
      <c r="F51" s="12"/>
      <c r="G51" s="12"/>
      <c r="H51" s="12"/>
      <c r="I51" s="12"/>
      <c r="J51" s="12"/>
      <c r="K51" s="12"/>
      <c r="L51" s="12"/>
      <c r="M51" s="12"/>
      <c r="N51" s="12"/>
    </row>
    <row r="52" spans="5:14" ht="15.75">
      <c r="E52" s="12"/>
      <c r="F52" s="12"/>
      <c r="G52" s="12"/>
      <c r="H52" s="12"/>
      <c r="I52" s="12"/>
      <c r="J52" s="12"/>
      <c r="K52" s="794" t="s">
        <v>1090</v>
      </c>
      <c r="L52" s="794"/>
      <c r="M52" s="794"/>
      <c r="N52" s="12"/>
    </row>
    <row r="53" spans="1:14" ht="15.75" customHeight="1">
      <c r="A53" s="13" t="s">
        <v>12</v>
      </c>
      <c r="B53" s="13"/>
      <c r="C53" s="13"/>
      <c r="D53" s="13"/>
      <c r="E53" s="13"/>
      <c r="F53" s="13"/>
      <c r="G53" s="13"/>
      <c r="H53" s="13"/>
      <c r="K53" s="794" t="s">
        <v>476</v>
      </c>
      <c r="L53" s="794"/>
      <c r="M53" s="794"/>
      <c r="N53" s="490"/>
    </row>
    <row r="54" spans="1:14" ht="15.75" customHeight="1">
      <c r="A54" s="490"/>
      <c r="B54" s="490"/>
      <c r="C54" s="490"/>
      <c r="D54" s="490"/>
      <c r="E54" s="490"/>
      <c r="F54" s="490"/>
      <c r="G54" s="490"/>
      <c r="H54" s="490"/>
      <c r="I54" s="490"/>
      <c r="J54" s="490"/>
      <c r="K54" s="794" t="s">
        <v>1089</v>
      </c>
      <c r="L54" s="794"/>
      <c r="M54" s="794"/>
      <c r="N54" s="490"/>
    </row>
    <row r="55" spans="1:14" ht="15.75" customHeight="1">
      <c r="A55" s="490" t="s">
        <v>13</v>
      </c>
      <c r="B55" s="490"/>
      <c r="C55" s="490"/>
      <c r="D55" s="490"/>
      <c r="E55" s="490"/>
      <c r="F55" s="490"/>
      <c r="G55" s="490"/>
      <c r="H55" s="490"/>
      <c r="I55" s="490"/>
      <c r="J55" s="490"/>
      <c r="K55" s="490"/>
      <c r="L55" s="490"/>
      <c r="M55" s="490"/>
      <c r="N55" s="490"/>
    </row>
    <row r="56" spans="11:14" ht="12.75">
      <c r="K56" s="36"/>
      <c r="L56" s="36"/>
      <c r="M56" s="36"/>
      <c r="N56" s="36"/>
    </row>
  </sheetData>
  <sheetProtection/>
  <mergeCells count="15">
    <mergeCell ref="A8:A9"/>
    <mergeCell ref="B8:B9"/>
    <mergeCell ref="C8:G8"/>
    <mergeCell ref="H8:L8"/>
    <mergeCell ref="M8:M9"/>
    <mergeCell ref="A7:B7"/>
    <mergeCell ref="K52:M52"/>
    <mergeCell ref="K53:M53"/>
    <mergeCell ref="K54:M54"/>
    <mergeCell ref="D1:J1"/>
    <mergeCell ref="A2:N2"/>
    <mergeCell ref="A3:N3"/>
    <mergeCell ref="A5:N5"/>
    <mergeCell ref="L7:N7"/>
    <mergeCell ref="N8:N9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6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4"/>
  <sheetViews>
    <sheetView view="pageBreakPreview" zoomScale="80" zoomScaleSheetLayoutView="80" zoomScalePageLayoutView="0" workbookViewId="0" topLeftCell="A16">
      <selection activeCell="R11" sqref="R11"/>
    </sheetView>
  </sheetViews>
  <sheetFormatPr defaultColWidth="9.140625" defaultRowHeight="12.75"/>
  <cols>
    <col min="1" max="1" width="7.140625" style="15" customWidth="1"/>
    <col min="2" max="2" width="14.8515625" style="15" customWidth="1"/>
    <col min="3" max="3" width="10.28125" style="15" customWidth="1"/>
    <col min="4" max="4" width="9.28125" style="15" customWidth="1"/>
    <col min="5" max="6" width="9.140625" style="15" customWidth="1"/>
    <col min="7" max="7" width="11.7109375" style="15" customWidth="1"/>
    <col min="8" max="8" width="11.00390625" style="15" customWidth="1"/>
    <col min="9" max="9" width="9.7109375" style="15" customWidth="1"/>
    <col min="10" max="10" width="9.57421875" style="15" customWidth="1"/>
    <col min="11" max="11" width="11.7109375" style="15" customWidth="1"/>
    <col min="12" max="12" width="10.7109375" style="15" customWidth="1"/>
    <col min="13" max="13" width="10.57421875" style="15" customWidth="1"/>
    <col min="14" max="14" width="8.7109375" style="15" customWidth="1"/>
    <col min="15" max="15" width="8.8515625" style="15" customWidth="1"/>
    <col min="16" max="16" width="9.140625" style="15" customWidth="1"/>
    <col min="17" max="17" width="11.00390625" style="15" customWidth="1"/>
    <col min="18" max="16384" width="9.140625" style="15" customWidth="1"/>
  </cols>
  <sheetData>
    <row r="1" spans="15:17" ht="12.75" customHeight="1">
      <c r="O1" s="746" t="s">
        <v>59</v>
      </c>
      <c r="P1" s="746"/>
      <c r="Q1" s="746"/>
    </row>
    <row r="2" spans="1:16" ht="15">
      <c r="A2" s="862" t="s">
        <v>0</v>
      </c>
      <c r="B2" s="862"/>
      <c r="C2" s="862"/>
      <c r="D2" s="862"/>
      <c r="E2" s="862"/>
      <c r="F2" s="862"/>
      <c r="G2" s="862"/>
      <c r="H2" s="862"/>
      <c r="I2" s="862"/>
      <c r="J2" s="862"/>
      <c r="K2" s="862"/>
      <c r="L2" s="862"/>
      <c r="M2" s="45"/>
      <c r="N2" s="45"/>
      <c r="O2" s="45"/>
      <c r="P2" s="45"/>
    </row>
    <row r="3" spans="1:16" ht="20.25">
      <c r="A3" s="748" t="s">
        <v>697</v>
      </c>
      <c r="B3" s="748"/>
      <c r="C3" s="748"/>
      <c r="D3" s="748"/>
      <c r="E3" s="748"/>
      <c r="F3" s="748"/>
      <c r="G3" s="748"/>
      <c r="H3" s="748"/>
      <c r="I3" s="748"/>
      <c r="J3" s="748"/>
      <c r="K3" s="748"/>
      <c r="L3" s="748"/>
      <c r="M3" s="44"/>
      <c r="N3" s="44"/>
      <c r="O3" s="44"/>
      <c r="P3" s="44"/>
    </row>
    <row r="4" ht="11.25" customHeight="1"/>
    <row r="5" spans="1:15" ht="15.75" customHeight="1">
      <c r="A5" s="866" t="s">
        <v>742</v>
      </c>
      <c r="B5" s="866"/>
      <c r="C5" s="866"/>
      <c r="D5" s="866"/>
      <c r="E5" s="866"/>
      <c r="F5" s="866"/>
      <c r="G5" s="866"/>
      <c r="H5" s="866"/>
      <c r="I5" s="866"/>
      <c r="J5" s="866"/>
      <c r="K5" s="866"/>
      <c r="L5" s="866"/>
      <c r="M5" s="866"/>
      <c r="N5" s="866"/>
      <c r="O5" s="866"/>
    </row>
    <row r="7" spans="1:17" ht="17.25" customHeight="1">
      <c r="A7" s="750" t="s">
        <v>158</v>
      </c>
      <c r="B7" s="750"/>
      <c r="N7" s="855" t="s">
        <v>774</v>
      </c>
      <c r="O7" s="855"/>
      <c r="P7" s="855"/>
      <c r="Q7" s="855"/>
    </row>
    <row r="8" spans="1:17" ht="24" customHeight="1">
      <c r="A8" s="758" t="s">
        <v>2</v>
      </c>
      <c r="B8" s="758" t="s">
        <v>3</v>
      </c>
      <c r="C8" s="779" t="s">
        <v>781</v>
      </c>
      <c r="D8" s="779"/>
      <c r="E8" s="779"/>
      <c r="F8" s="779"/>
      <c r="G8" s="779"/>
      <c r="H8" s="721" t="s">
        <v>631</v>
      </c>
      <c r="I8" s="779"/>
      <c r="J8" s="779"/>
      <c r="K8" s="779"/>
      <c r="L8" s="779"/>
      <c r="M8" s="863" t="s">
        <v>109</v>
      </c>
      <c r="N8" s="864"/>
      <c r="O8" s="864"/>
      <c r="P8" s="864"/>
      <c r="Q8" s="865"/>
    </row>
    <row r="9" spans="1:18" s="14" customFormat="1" ht="60" customHeight="1">
      <c r="A9" s="758"/>
      <c r="B9" s="758"/>
      <c r="C9" s="5" t="s">
        <v>210</v>
      </c>
      <c r="D9" s="5" t="s">
        <v>211</v>
      </c>
      <c r="E9" s="5" t="s">
        <v>355</v>
      </c>
      <c r="F9" s="5" t="s">
        <v>217</v>
      </c>
      <c r="G9" s="5" t="s">
        <v>114</v>
      </c>
      <c r="H9" s="100" t="s">
        <v>210</v>
      </c>
      <c r="I9" s="5" t="s">
        <v>211</v>
      </c>
      <c r="J9" s="5" t="s">
        <v>355</v>
      </c>
      <c r="K9" s="7" t="s">
        <v>217</v>
      </c>
      <c r="L9" s="5" t="s">
        <v>358</v>
      </c>
      <c r="M9" s="5" t="s">
        <v>210</v>
      </c>
      <c r="N9" s="5" t="s">
        <v>211</v>
      </c>
      <c r="O9" s="5" t="s">
        <v>355</v>
      </c>
      <c r="P9" s="7" t="s">
        <v>217</v>
      </c>
      <c r="Q9" s="5" t="s">
        <v>116</v>
      </c>
      <c r="R9" s="31"/>
    </row>
    <row r="10" spans="1:17" s="64" customFormat="1" ht="12.75">
      <c r="A10" s="63">
        <v>1</v>
      </c>
      <c r="B10" s="63">
        <v>2</v>
      </c>
      <c r="C10" s="63">
        <v>3</v>
      </c>
      <c r="D10" s="63">
        <v>4</v>
      </c>
      <c r="E10" s="63">
        <v>5</v>
      </c>
      <c r="F10" s="63">
        <v>6</v>
      </c>
      <c r="G10" s="63">
        <v>7</v>
      </c>
      <c r="H10" s="63">
        <v>8</v>
      </c>
      <c r="I10" s="63">
        <v>9</v>
      </c>
      <c r="J10" s="63">
        <v>10</v>
      </c>
      <c r="K10" s="63">
        <v>11</v>
      </c>
      <c r="L10" s="63">
        <v>12</v>
      </c>
      <c r="M10" s="63">
        <v>13</v>
      </c>
      <c r="N10" s="63">
        <v>14</v>
      </c>
      <c r="O10" s="63">
        <v>15</v>
      </c>
      <c r="P10" s="63">
        <v>16</v>
      </c>
      <c r="Q10" s="63">
        <v>17</v>
      </c>
    </row>
    <row r="11" spans="1:17" ht="12.75">
      <c r="A11" s="629">
        <v>1</v>
      </c>
      <c r="B11" s="629" t="s">
        <v>879</v>
      </c>
      <c r="C11" s="629">
        <v>188435</v>
      </c>
      <c r="D11" s="629">
        <v>12464</v>
      </c>
      <c r="E11" s="629">
        <v>0</v>
      </c>
      <c r="F11" s="629">
        <v>0</v>
      </c>
      <c r="G11" s="629">
        <f>C11+D11+E11+F11</f>
        <v>200899</v>
      </c>
      <c r="H11" s="629">
        <v>154882</v>
      </c>
      <c r="I11" s="629">
        <v>0</v>
      </c>
      <c r="J11" s="629">
        <v>0</v>
      </c>
      <c r="K11" s="629">
        <v>0</v>
      </c>
      <c r="L11" s="629">
        <f>K11+J11+I11+H11</f>
        <v>154882</v>
      </c>
      <c r="M11" s="629">
        <f>H11*243</f>
        <v>37636326</v>
      </c>
      <c r="N11" s="629">
        <f aca="true" t="shared" si="0" ref="N11:Q43">I11*243</f>
        <v>0</v>
      </c>
      <c r="O11" s="629">
        <f t="shared" si="0"/>
        <v>0</v>
      </c>
      <c r="P11" s="629">
        <f t="shared" si="0"/>
        <v>0</v>
      </c>
      <c r="Q11" s="629">
        <f>L11*243</f>
        <v>37636326</v>
      </c>
    </row>
    <row r="12" spans="1:17" ht="12.75">
      <c r="A12" s="629">
        <v>2</v>
      </c>
      <c r="B12" s="629" t="s">
        <v>881</v>
      </c>
      <c r="C12" s="629">
        <v>83135</v>
      </c>
      <c r="D12" s="629">
        <v>428</v>
      </c>
      <c r="E12" s="629">
        <v>0</v>
      </c>
      <c r="F12" s="629">
        <v>0</v>
      </c>
      <c r="G12" s="629">
        <f aca="true" t="shared" si="1" ref="G12:G43">C12+D12+E12+F12</f>
        <v>83563</v>
      </c>
      <c r="H12" s="629">
        <v>59699</v>
      </c>
      <c r="I12" s="629">
        <v>206</v>
      </c>
      <c r="J12" s="629">
        <v>0</v>
      </c>
      <c r="K12" s="629">
        <v>0</v>
      </c>
      <c r="L12" s="629">
        <f aca="true" t="shared" si="2" ref="L12:L43">K12+J12+I12+H12</f>
        <v>59905</v>
      </c>
      <c r="M12" s="629">
        <f aca="true" t="shared" si="3" ref="M12:M43">H12*243</f>
        <v>14506857</v>
      </c>
      <c r="N12" s="629">
        <f t="shared" si="0"/>
        <v>50058</v>
      </c>
      <c r="O12" s="629">
        <f t="shared" si="0"/>
        <v>0</v>
      </c>
      <c r="P12" s="629">
        <f t="shared" si="0"/>
        <v>0</v>
      </c>
      <c r="Q12" s="629">
        <f t="shared" si="0"/>
        <v>14556915</v>
      </c>
    </row>
    <row r="13" spans="1:17" ht="12.75">
      <c r="A13" s="629">
        <v>3</v>
      </c>
      <c r="B13" s="629" t="s">
        <v>882</v>
      </c>
      <c r="C13" s="629">
        <v>133743</v>
      </c>
      <c r="D13" s="629">
        <v>5285</v>
      </c>
      <c r="E13" s="629">
        <v>0</v>
      </c>
      <c r="F13" s="629">
        <v>0</v>
      </c>
      <c r="G13" s="629">
        <f t="shared" si="1"/>
        <v>139028</v>
      </c>
      <c r="H13" s="629">
        <v>101533</v>
      </c>
      <c r="I13" s="629">
        <v>0</v>
      </c>
      <c r="J13" s="629">
        <v>0</v>
      </c>
      <c r="K13" s="629">
        <v>0</v>
      </c>
      <c r="L13" s="629">
        <f t="shared" si="2"/>
        <v>101533</v>
      </c>
      <c r="M13" s="629">
        <f t="shared" si="3"/>
        <v>24672519</v>
      </c>
      <c r="N13" s="629">
        <f t="shared" si="0"/>
        <v>0</v>
      </c>
      <c r="O13" s="629">
        <f t="shared" si="0"/>
        <v>0</v>
      </c>
      <c r="P13" s="629">
        <f t="shared" si="0"/>
        <v>0</v>
      </c>
      <c r="Q13" s="629">
        <f t="shared" si="0"/>
        <v>24672519</v>
      </c>
    </row>
    <row r="14" spans="1:17" ht="12.75">
      <c r="A14" s="629">
        <v>4</v>
      </c>
      <c r="B14" s="629" t="s">
        <v>883</v>
      </c>
      <c r="C14" s="629">
        <v>118828</v>
      </c>
      <c r="D14" s="629">
        <v>8205</v>
      </c>
      <c r="E14" s="629">
        <v>0</v>
      </c>
      <c r="F14" s="629">
        <v>0</v>
      </c>
      <c r="G14" s="629">
        <f t="shared" si="1"/>
        <v>127033</v>
      </c>
      <c r="H14" s="629">
        <v>92431</v>
      </c>
      <c r="I14" s="629">
        <v>3411</v>
      </c>
      <c r="J14" s="629">
        <v>0</v>
      </c>
      <c r="K14" s="629">
        <v>0</v>
      </c>
      <c r="L14" s="629">
        <f t="shared" si="2"/>
        <v>95842</v>
      </c>
      <c r="M14" s="629">
        <f t="shared" si="3"/>
        <v>22460733</v>
      </c>
      <c r="N14" s="629">
        <f t="shared" si="0"/>
        <v>828873</v>
      </c>
      <c r="O14" s="629">
        <f t="shared" si="0"/>
        <v>0</v>
      </c>
      <c r="P14" s="629">
        <f t="shared" si="0"/>
        <v>0</v>
      </c>
      <c r="Q14" s="629">
        <f t="shared" si="0"/>
        <v>23289606</v>
      </c>
    </row>
    <row r="15" spans="1:17" ht="12.75">
      <c r="A15" s="629">
        <v>5</v>
      </c>
      <c r="B15" s="629" t="s">
        <v>884</v>
      </c>
      <c r="C15" s="629">
        <v>290291</v>
      </c>
      <c r="D15" s="629">
        <v>2411</v>
      </c>
      <c r="E15" s="629">
        <v>1422</v>
      </c>
      <c r="F15" s="629">
        <v>0</v>
      </c>
      <c r="G15" s="629">
        <f t="shared" si="1"/>
        <v>294124</v>
      </c>
      <c r="H15" s="629">
        <v>234478</v>
      </c>
      <c r="I15" s="629">
        <v>866</v>
      </c>
      <c r="J15" s="629">
        <v>0</v>
      </c>
      <c r="K15" s="629">
        <v>0</v>
      </c>
      <c r="L15" s="629">
        <f t="shared" si="2"/>
        <v>235344</v>
      </c>
      <c r="M15" s="629">
        <f t="shared" si="3"/>
        <v>56978154</v>
      </c>
      <c r="N15" s="629">
        <f t="shared" si="0"/>
        <v>210438</v>
      </c>
      <c r="O15" s="629">
        <f t="shared" si="0"/>
        <v>0</v>
      </c>
      <c r="P15" s="629">
        <f t="shared" si="0"/>
        <v>0</v>
      </c>
      <c r="Q15" s="629">
        <f t="shared" si="0"/>
        <v>57188592</v>
      </c>
    </row>
    <row r="16" spans="1:17" ht="12.75">
      <c r="A16" s="629">
        <v>6</v>
      </c>
      <c r="B16" s="629" t="s">
        <v>885</v>
      </c>
      <c r="C16" s="629">
        <v>71410</v>
      </c>
      <c r="D16" s="629">
        <v>2770</v>
      </c>
      <c r="E16" s="629">
        <v>0</v>
      </c>
      <c r="F16" s="629">
        <v>0</v>
      </c>
      <c r="G16" s="629">
        <f>C16+D16+E16+F16</f>
        <v>74180</v>
      </c>
      <c r="H16" s="629">
        <v>63398</v>
      </c>
      <c r="I16" s="629">
        <v>0</v>
      </c>
      <c r="J16" s="629">
        <v>0</v>
      </c>
      <c r="K16" s="629">
        <v>0</v>
      </c>
      <c r="L16" s="629">
        <f t="shared" si="2"/>
        <v>63398</v>
      </c>
      <c r="M16" s="629">
        <f t="shared" si="3"/>
        <v>15405714</v>
      </c>
      <c r="N16" s="629">
        <f t="shared" si="0"/>
        <v>0</v>
      </c>
      <c r="O16" s="629">
        <f t="shared" si="0"/>
        <v>0</v>
      </c>
      <c r="P16" s="629">
        <f t="shared" si="0"/>
        <v>0</v>
      </c>
      <c r="Q16" s="629">
        <f t="shared" si="0"/>
        <v>15405714</v>
      </c>
    </row>
    <row r="17" spans="1:17" ht="12.75">
      <c r="A17" s="629">
        <v>7</v>
      </c>
      <c r="B17" s="629" t="s">
        <v>886</v>
      </c>
      <c r="C17" s="629">
        <v>40691</v>
      </c>
      <c r="D17" s="629">
        <v>147</v>
      </c>
      <c r="E17" s="629">
        <v>0</v>
      </c>
      <c r="F17" s="629">
        <v>0</v>
      </c>
      <c r="G17" s="629">
        <f t="shared" si="1"/>
        <v>40838</v>
      </c>
      <c r="H17" s="629">
        <v>44393</v>
      </c>
      <c r="I17" s="629">
        <v>0</v>
      </c>
      <c r="J17" s="629">
        <v>0</v>
      </c>
      <c r="K17" s="629">
        <v>0</v>
      </c>
      <c r="L17" s="629">
        <f t="shared" si="2"/>
        <v>44393</v>
      </c>
      <c r="M17" s="629">
        <f t="shared" si="3"/>
        <v>10787499</v>
      </c>
      <c r="N17" s="629">
        <f t="shared" si="0"/>
        <v>0</v>
      </c>
      <c r="O17" s="629">
        <f t="shared" si="0"/>
        <v>0</v>
      </c>
      <c r="P17" s="629">
        <f t="shared" si="0"/>
        <v>0</v>
      </c>
      <c r="Q17" s="629">
        <f t="shared" si="0"/>
        <v>10787499</v>
      </c>
    </row>
    <row r="18" spans="1:17" ht="12.75">
      <c r="A18" s="629">
        <v>8</v>
      </c>
      <c r="B18" s="629" t="s">
        <v>887</v>
      </c>
      <c r="C18" s="629">
        <v>149271</v>
      </c>
      <c r="D18" s="629">
        <v>1414</v>
      </c>
      <c r="E18" s="629">
        <v>0</v>
      </c>
      <c r="F18" s="629">
        <v>0</v>
      </c>
      <c r="G18" s="629">
        <f t="shared" si="1"/>
        <v>150685</v>
      </c>
      <c r="H18" s="629">
        <v>110156</v>
      </c>
      <c r="I18" s="629">
        <v>0</v>
      </c>
      <c r="J18" s="629">
        <v>0</v>
      </c>
      <c r="K18" s="629">
        <v>0</v>
      </c>
      <c r="L18" s="629">
        <f t="shared" si="2"/>
        <v>110156</v>
      </c>
      <c r="M18" s="629">
        <f t="shared" si="3"/>
        <v>26767908</v>
      </c>
      <c r="N18" s="629">
        <f t="shared" si="0"/>
        <v>0</v>
      </c>
      <c r="O18" s="629">
        <f t="shared" si="0"/>
        <v>0</v>
      </c>
      <c r="P18" s="629">
        <f t="shared" si="0"/>
        <v>0</v>
      </c>
      <c r="Q18" s="629">
        <f t="shared" si="0"/>
        <v>26767908</v>
      </c>
    </row>
    <row r="19" spans="1:17" ht="12.75">
      <c r="A19" s="629">
        <v>9</v>
      </c>
      <c r="B19" s="629" t="s">
        <v>913</v>
      </c>
      <c r="C19" s="629">
        <v>153014</v>
      </c>
      <c r="D19" s="629">
        <v>3950</v>
      </c>
      <c r="E19" s="629">
        <v>0</v>
      </c>
      <c r="F19" s="629">
        <v>0</v>
      </c>
      <c r="G19" s="629">
        <f t="shared" si="1"/>
        <v>156964</v>
      </c>
      <c r="H19" s="629">
        <v>114611</v>
      </c>
      <c r="I19" s="629">
        <v>1957</v>
      </c>
      <c r="J19" s="629">
        <v>0</v>
      </c>
      <c r="K19" s="629">
        <v>0</v>
      </c>
      <c r="L19" s="629">
        <f t="shared" si="2"/>
        <v>116568</v>
      </c>
      <c r="M19" s="629">
        <f t="shared" si="3"/>
        <v>27850473</v>
      </c>
      <c r="N19" s="629">
        <f t="shared" si="0"/>
        <v>475551</v>
      </c>
      <c r="O19" s="629">
        <f t="shared" si="0"/>
        <v>0</v>
      </c>
      <c r="P19" s="629">
        <f t="shared" si="0"/>
        <v>0</v>
      </c>
      <c r="Q19" s="629">
        <f t="shared" si="0"/>
        <v>28326024</v>
      </c>
    </row>
    <row r="20" spans="1:17" ht="12.75">
      <c r="A20" s="629">
        <v>10</v>
      </c>
      <c r="B20" s="629" t="s">
        <v>889</v>
      </c>
      <c r="C20" s="629">
        <v>30426</v>
      </c>
      <c r="D20" s="629">
        <v>278</v>
      </c>
      <c r="E20" s="629">
        <v>0</v>
      </c>
      <c r="F20" s="629">
        <v>0</v>
      </c>
      <c r="G20" s="629">
        <f t="shared" si="1"/>
        <v>30704</v>
      </c>
      <c r="H20" s="629">
        <v>25955</v>
      </c>
      <c r="I20" s="629">
        <v>0</v>
      </c>
      <c r="J20" s="629">
        <v>0</v>
      </c>
      <c r="K20" s="629">
        <v>0</v>
      </c>
      <c r="L20" s="629">
        <f t="shared" si="2"/>
        <v>25955</v>
      </c>
      <c r="M20" s="629">
        <f t="shared" si="3"/>
        <v>6307065</v>
      </c>
      <c r="N20" s="629">
        <f t="shared" si="0"/>
        <v>0</v>
      </c>
      <c r="O20" s="629">
        <f t="shared" si="0"/>
        <v>0</v>
      </c>
      <c r="P20" s="629">
        <f t="shared" si="0"/>
        <v>0</v>
      </c>
      <c r="Q20" s="629">
        <f t="shared" si="0"/>
        <v>6307065</v>
      </c>
    </row>
    <row r="21" spans="1:17" ht="12.75">
      <c r="A21" s="629">
        <v>11</v>
      </c>
      <c r="B21" s="629" t="s">
        <v>890</v>
      </c>
      <c r="C21" s="629">
        <v>73941</v>
      </c>
      <c r="D21" s="629">
        <v>1525</v>
      </c>
      <c r="E21" s="629">
        <v>0</v>
      </c>
      <c r="F21" s="629">
        <v>0</v>
      </c>
      <c r="G21" s="629">
        <f t="shared" si="1"/>
        <v>75466</v>
      </c>
      <c r="H21" s="629">
        <v>62265</v>
      </c>
      <c r="I21" s="629">
        <v>1180</v>
      </c>
      <c r="J21" s="629">
        <v>0</v>
      </c>
      <c r="K21" s="629">
        <v>0</v>
      </c>
      <c r="L21" s="629">
        <f t="shared" si="2"/>
        <v>63445</v>
      </c>
      <c r="M21" s="629">
        <f t="shared" si="3"/>
        <v>15130395</v>
      </c>
      <c r="N21" s="629">
        <f t="shared" si="0"/>
        <v>286740</v>
      </c>
      <c r="O21" s="629">
        <f t="shared" si="0"/>
        <v>0</v>
      </c>
      <c r="P21" s="629">
        <f t="shared" si="0"/>
        <v>0</v>
      </c>
      <c r="Q21" s="629">
        <f t="shared" si="0"/>
        <v>15417135</v>
      </c>
    </row>
    <row r="22" spans="1:17" ht="12.75">
      <c r="A22" s="629">
        <v>12</v>
      </c>
      <c r="B22" s="629" t="s">
        <v>891</v>
      </c>
      <c r="C22" s="629">
        <v>128252</v>
      </c>
      <c r="D22" s="629">
        <v>1845</v>
      </c>
      <c r="E22" s="629">
        <v>0</v>
      </c>
      <c r="F22" s="629">
        <v>0</v>
      </c>
      <c r="G22" s="629">
        <f t="shared" si="1"/>
        <v>130097</v>
      </c>
      <c r="H22" s="629">
        <v>117999</v>
      </c>
      <c r="I22" s="629">
        <v>0</v>
      </c>
      <c r="J22" s="629">
        <v>0</v>
      </c>
      <c r="K22" s="629">
        <v>0</v>
      </c>
      <c r="L22" s="629">
        <f t="shared" si="2"/>
        <v>117999</v>
      </c>
      <c r="M22" s="629">
        <f t="shared" si="3"/>
        <v>28673757</v>
      </c>
      <c r="N22" s="629">
        <f t="shared" si="0"/>
        <v>0</v>
      </c>
      <c r="O22" s="629">
        <f t="shared" si="0"/>
        <v>0</v>
      </c>
      <c r="P22" s="629">
        <f t="shared" si="0"/>
        <v>0</v>
      </c>
      <c r="Q22" s="629">
        <f t="shared" si="0"/>
        <v>28673757</v>
      </c>
    </row>
    <row r="23" spans="1:17" ht="12.75">
      <c r="A23" s="629">
        <v>13</v>
      </c>
      <c r="B23" s="629" t="s">
        <v>892</v>
      </c>
      <c r="C23" s="629">
        <v>229054</v>
      </c>
      <c r="D23" s="629">
        <v>5445</v>
      </c>
      <c r="E23" s="629">
        <v>0</v>
      </c>
      <c r="F23" s="629">
        <v>0</v>
      </c>
      <c r="G23" s="629">
        <f t="shared" si="1"/>
        <v>234499</v>
      </c>
      <c r="H23" s="629">
        <v>191786</v>
      </c>
      <c r="I23" s="629">
        <v>1319</v>
      </c>
      <c r="J23" s="629">
        <v>0</v>
      </c>
      <c r="K23" s="629">
        <v>0</v>
      </c>
      <c r="L23" s="629">
        <f t="shared" si="2"/>
        <v>193105</v>
      </c>
      <c r="M23" s="629">
        <f t="shared" si="3"/>
        <v>46603998</v>
      </c>
      <c r="N23" s="629">
        <f t="shared" si="0"/>
        <v>320517</v>
      </c>
      <c r="O23" s="629">
        <f t="shared" si="0"/>
        <v>0</v>
      </c>
      <c r="P23" s="629">
        <f t="shared" si="0"/>
        <v>0</v>
      </c>
      <c r="Q23" s="629">
        <f t="shared" si="0"/>
        <v>46924515</v>
      </c>
    </row>
    <row r="24" spans="1:17" ht="12.75">
      <c r="A24" s="629">
        <v>14</v>
      </c>
      <c r="B24" s="629" t="s">
        <v>893</v>
      </c>
      <c r="C24" s="629">
        <v>59626</v>
      </c>
      <c r="D24" s="629">
        <v>1649</v>
      </c>
      <c r="E24" s="629">
        <v>0</v>
      </c>
      <c r="F24" s="629">
        <v>0</v>
      </c>
      <c r="G24" s="629">
        <f t="shared" si="1"/>
        <v>61275</v>
      </c>
      <c r="H24" s="629">
        <v>48473</v>
      </c>
      <c r="I24" s="629">
        <v>1296</v>
      </c>
      <c r="J24" s="629">
        <v>0</v>
      </c>
      <c r="K24" s="629">
        <v>0</v>
      </c>
      <c r="L24" s="629">
        <f t="shared" si="2"/>
        <v>49769</v>
      </c>
      <c r="M24" s="629">
        <f t="shared" si="3"/>
        <v>11778939</v>
      </c>
      <c r="N24" s="629">
        <f t="shared" si="0"/>
        <v>314928</v>
      </c>
      <c r="O24" s="629">
        <f t="shared" si="0"/>
        <v>0</v>
      </c>
      <c r="P24" s="629">
        <f t="shared" si="0"/>
        <v>0</v>
      </c>
      <c r="Q24" s="629">
        <f t="shared" si="0"/>
        <v>12093867</v>
      </c>
    </row>
    <row r="25" spans="1:17" ht="12.75">
      <c r="A25" s="629">
        <v>15</v>
      </c>
      <c r="B25" s="629" t="s">
        <v>894</v>
      </c>
      <c r="C25" s="629">
        <v>49811</v>
      </c>
      <c r="D25" s="629">
        <v>351</v>
      </c>
      <c r="E25" s="629">
        <v>0</v>
      </c>
      <c r="F25" s="629">
        <v>0</v>
      </c>
      <c r="G25" s="629">
        <f t="shared" si="1"/>
        <v>50162</v>
      </c>
      <c r="H25" s="629">
        <v>22086</v>
      </c>
      <c r="I25" s="629">
        <v>0</v>
      </c>
      <c r="J25" s="629">
        <v>0</v>
      </c>
      <c r="K25" s="629">
        <v>0</v>
      </c>
      <c r="L25" s="629">
        <f t="shared" si="2"/>
        <v>22086</v>
      </c>
      <c r="M25" s="629">
        <f t="shared" si="3"/>
        <v>5366898</v>
      </c>
      <c r="N25" s="629">
        <f t="shared" si="0"/>
        <v>0</v>
      </c>
      <c r="O25" s="629">
        <f t="shared" si="0"/>
        <v>0</v>
      </c>
      <c r="P25" s="629">
        <f t="shared" si="0"/>
        <v>0</v>
      </c>
      <c r="Q25" s="629">
        <f t="shared" si="0"/>
        <v>5366898</v>
      </c>
    </row>
    <row r="26" spans="1:17" ht="12.75">
      <c r="A26" s="629">
        <v>16</v>
      </c>
      <c r="B26" s="629" t="s">
        <v>895</v>
      </c>
      <c r="C26" s="629">
        <v>24882</v>
      </c>
      <c r="D26" s="629">
        <v>0</v>
      </c>
      <c r="E26" s="629">
        <v>0</v>
      </c>
      <c r="F26" s="629">
        <v>0</v>
      </c>
      <c r="G26" s="629">
        <f t="shared" si="1"/>
        <v>24882</v>
      </c>
      <c r="H26" s="629">
        <v>22799</v>
      </c>
      <c r="I26" s="629">
        <v>0</v>
      </c>
      <c r="J26" s="629">
        <v>0</v>
      </c>
      <c r="K26" s="629">
        <v>0</v>
      </c>
      <c r="L26" s="629">
        <f t="shared" si="2"/>
        <v>22799</v>
      </c>
      <c r="M26" s="629">
        <f t="shared" si="3"/>
        <v>5540157</v>
      </c>
      <c r="N26" s="629">
        <f t="shared" si="0"/>
        <v>0</v>
      </c>
      <c r="O26" s="629">
        <f t="shared" si="0"/>
        <v>0</v>
      </c>
      <c r="P26" s="629">
        <f t="shared" si="0"/>
        <v>0</v>
      </c>
      <c r="Q26" s="629">
        <f t="shared" si="0"/>
        <v>5540157</v>
      </c>
    </row>
    <row r="27" spans="1:17" ht="12.75">
      <c r="A27" s="629">
        <v>17</v>
      </c>
      <c r="B27" s="629" t="s">
        <v>896</v>
      </c>
      <c r="C27" s="629">
        <v>116428</v>
      </c>
      <c r="D27" s="629">
        <v>1387</v>
      </c>
      <c r="E27" s="629">
        <v>0</v>
      </c>
      <c r="F27" s="629">
        <v>0</v>
      </c>
      <c r="G27" s="629">
        <f t="shared" si="1"/>
        <v>117815</v>
      </c>
      <c r="H27" s="629">
        <v>103079</v>
      </c>
      <c r="I27" s="629">
        <v>0</v>
      </c>
      <c r="J27" s="629">
        <v>0</v>
      </c>
      <c r="K27" s="629">
        <v>0</v>
      </c>
      <c r="L27" s="629">
        <f t="shared" si="2"/>
        <v>103079</v>
      </c>
      <c r="M27" s="629">
        <f t="shared" si="3"/>
        <v>25048197</v>
      </c>
      <c r="N27" s="629">
        <f t="shared" si="0"/>
        <v>0</v>
      </c>
      <c r="O27" s="629">
        <f t="shared" si="0"/>
        <v>0</v>
      </c>
      <c r="P27" s="629">
        <f t="shared" si="0"/>
        <v>0</v>
      </c>
      <c r="Q27" s="629">
        <f t="shared" si="0"/>
        <v>25048197</v>
      </c>
    </row>
    <row r="28" spans="1:17" ht="12.75">
      <c r="A28" s="629">
        <v>18</v>
      </c>
      <c r="B28" s="629" t="s">
        <v>897</v>
      </c>
      <c r="C28" s="629">
        <v>97063</v>
      </c>
      <c r="D28" s="629">
        <v>3040</v>
      </c>
      <c r="E28" s="629">
        <v>0</v>
      </c>
      <c r="F28" s="629">
        <v>0</v>
      </c>
      <c r="G28" s="629">
        <f t="shared" si="1"/>
        <v>100103</v>
      </c>
      <c r="H28" s="629">
        <v>79059</v>
      </c>
      <c r="I28" s="629">
        <v>1541</v>
      </c>
      <c r="J28" s="629">
        <v>0</v>
      </c>
      <c r="K28" s="629">
        <v>0</v>
      </c>
      <c r="L28" s="629">
        <f t="shared" si="2"/>
        <v>80600</v>
      </c>
      <c r="M28" s="629">
        <f t="shared" si="3"/>
        <v>19211337</v>
      </c>
      <c r="N28" s="629">
        <f t="shared" si="0"/>
        <v>374463</v>
      </c>
      <c r="O28" s="629">
        <f t="shared" si="0"/>
        <v>0</v>
      </c>
      <c r="P28" s="629">
        <f t="shared" si="0"/>
        <v>0</v>
      </c>
      <c r="Q28" s="629">
        <f t="shared" si="0"/>
        <v>19585800</v>
      </c>
    </row>
    <row r="29" spans="1:17" ht="12.75">
      <c r="A29" s="629">
        <v>19</v>
      </c>
      <c r="B29" s="629" t="s">
        <v>898</v>
      </c>
      <c r="C29" s="629">
        <v>103949</v>
      </c>
      <c r="D29" s="629">
        <v>879</v>
      </c>
      <c r="E29" s="629">
        <v>0</v>
      </c>
      <c r="F29" s="629">
        <v>0</v>
      </c>
      <c r="G29" s="629">
        <f t="shared" si="1"/>
        <v>104828</v>
      </c>
      <c r="H29" s="629">
        <v>77993</v>
      </c>
      <c r="I29" s="629">
        <v>0</v>
      </c>
      <c r="J29" s="629">
        <v>0</v>
      </c>
      <c r="K29" s="629">
        <v>0</v>
      </c>
      <c r="L29" s="629">
        <f t="shared" si="2"/>
        <v>77993</v>
      </c>
      <c r="M29" s="629">
        <f t="shared" si="3"/>
        <v>18952299</v>
      </c>
      <c r="N29" s="629">
        <f t="shared" si="0"/>
        <v>0</v>
      </c>
      <c r="O29" s="629">
        <f t="shared" si="0"/>
        <v>0</v>
      </c>
      <c r="P29" s="629">
        <f t="shared" si="0"/>
        <v>0</v>
      </c>
      <c r="Q29" s="629">
        <f t="shared" si="0"/>
        <v>18952299</v>
      </c>
    </row>
    <row r="30" spans="1:17" ht="12.75">
      <c r="A30" s="629">
        <v>20</v>
      </c>
      <c r="B30" s="629" t="s">
        <v>899</v>
      </c>
      <c r="C30" s="629">
        <v>106418</v>
      </c>
      <c r="D30" s="629">
        <v>1735</v>
      </c>
      <c r="E30" s="629">
        <v>0</v>
      </c>
      <c r="F30" s="629">
        <v>0</v>
      </c>
      <c r="G30" s="629">
        <f t="shared" si="1"/>
        <v>108153</v>
      </c>
      <c r="H30" s="629">
        <v>90449</v>
      </c>
      <c r="I30" s="629">
        <v>258</v>
      </c>
      <c r="J30" s="629">
        <v>0</v>
      </c>
      <c r="K30" s="629">
        <v>0</v>
      </c>
      <c r="L30" s="629">
        <f t="shared" si="2"/>
        <v>90707</v>
      </c>
      <c r="M30" s="629">
        <f t="shared" si="3"/>
        <v>21979107</v>
      </c>
      <c r="N30" s="629">
        <f t="shared" si="0"/>
        <v>62694</v>
      </c>
      <c r="O30" s="629">
        <f t="shared" si="0"/>
        <v>0</v>
      </c>
      <c r="P30" s="629">
        <f t="shared" si="0"/>
        <v>0</v>
      </c>
      <c r="Q30" s="629">
        <f t="shared" si="0"/>
        <v>22041801</v>
      </c>
    </row>
    <row r="31" spans="1:17" ht="12.75">
      <c r="A31" s="629">
        <v>21</v>
      </c>
      <c r="B31" s="629" t="s">
        <v>900</v>
      </c>
      <c r="C31" s="629">
        <v>165805</v>
      </c>
      <c r="D31" s="629">
        <v>5762</v>
      </c>
      <c r="E31" s="629">
        <v>0</v>
      </c>
      <c r="F31" s="629">
        <v>689</v>
      </c>
      <c r="G31" s="629">
        <f t="shared" si="1"/>
        <v>172256</v>
      </c>
      <c r="H31" s="629">
        <v>93377</v>
      </c>
      <c r="I31" s="629">
        <v>2113</v>
      </c>
      <c r="J31" s="629">
        <v>0</v>
      </c>
      <c r="K31" s="629">
        <v>211</v>
      </c>
      <c r="L31" s="629">
        <f t="shared" si="2"/>
        <v>95701</v>
      </c>
      <c r="M31" s="629">
        <f t="shared" si="3"/>
        <v>22690611</v>
      </c>
      <c r="N31" s="629">
        <f t="shared" si="0"/>
        <v>513459</v>
      </c>
      <c r="O31" s="629">
        <f t="shared" si="0"/>
        <v>0</v>
      </c>
      <c r="P31" s="629">
        <f t="shared" si="0"/>
        <v>51273</v>
      </c>
      <c r="Q31" s="629">
        <f t="shared" si="0"/>
        <v>23255343</v>
      </c>
    </row>
    <row r="32" spans="1:17" ht="12.75">
      <c r="A32" s="629">
        <v>22</v>
      </c>
      <c r="B32" s="629" t="s">
        <v>901</v>
      </c>
      <c r="C32" s="629">
        <v>105655</v>
      </c>
      <c r="D32" s="629">
        <v>1328</v>
      </c>
      <c r="E32" s="629">
        <v>0</v>
      </c>
      <c r="F32" s="629">
        <v>0</v>
      </c>
      <c r="G32" s="629">
        <f t="shared" si="1"/>
        <v>106983</v>
      </c>
      <c r="H32" s="629">
        <v>64927</v>
      </c>
      <c r="I32" s="629">
        <v>212</v>
      </c>
      <c r="J32" s="629">
        <v>0</v>
      </c>
      <c r="K32" s="629">
        <v>0</v>
      </c>
      <c r="L32" s="629">
        <f t="shared" si="2"/>
        <v>65139</v>
      </c>
      <c r="M32" s="629">
        <f t="shared" si="3"/>
        <v>15777261</v>
      </c>
      <c r="N32" s="629">
        <f t="shared" si="0"/>
        <v>51516</v>
      </c>
      <c r="O32" s="629">
        <f t="shared" si="0"/>
        <v>0</v>
      </c>
      <c r="P32" s="629">
        <f t="shared" si="0"/>
        <v>0</v>
      </c>
      <c r="Q32" s="629">
        <f t="shared" si="0"/>
        <v>15828777</v>
      </c>
    </row>
    <row r="33" spans="1:17" ht="12.75">
      <c r="A33" s="629">
        <v>23</v>
      </c>
      <c r="B33" s="629" t="s">
        <v>902</v>
      </c>
      <c r="C33" s="629">
        <v>102544</v>
      </c>
      <c r="D33" s="629">
        <v>4464</v>
      </c>
      <c r="E33" s="629">
        <v>0</v>
      </c>
      <c r="F33" s="629">
        <v>0</v>
      </c>
      <c r="G33" s="629">
        <f t="shared" si="1"/>
        <v>107008</v>
      </c>
      <c r="H33" s="629">
        <v>78189</v>
      </c>
      <c r="I33" s="629">
        <v>31</v>
      </c>
      <c r="J33" s="629">
        <v>0</v>
      </c>
      <c r="K33" s="629">
        <v>0</v>
      </c>
      <c r="L33" s="629">
        <f t="shared" si="2"/>
        <v>78220</v>
      </c>
      <c r="M33" s="629">
        <f t="shared" si="3"/>
        <v>18999927</v>
      </c>
      <c r="N33" s="629">
        <f t="shared" si="0"/>
        <v>7533</v>
      </c>
      <c r="O33" s="629">
        <f t="shared" si="0"/>
        <v>0</v>
      </c>
      <c r="P33" s="629">
        <f t="shared" si="0"/>
        <v>0</v>
      </c>
      <c r="Q33" s="629">
        <f t="shared" si="0"/>
        <v>19007460</v>
      </c>
    </row>
    <row r="34" spans="1:17" ht="12.75" customHeight="1">
      <c r="A34" s="629">
        <v>24</v>
      </c>
      <c r="B34" s="629" t="s">
        <v>903</v>
      </c>
      <c r="C34" s="629">
        <v>89678</v>
      </c>
      <c r="D34" s="629">
        <v>1668</v>
      </c>
      <c r="E34" s="629">
        <v>0</v>
      </c>
      <c r="F34" s="629">
        <v>0</v>
      </c>
      <c r="G34" s="629">
        <f t="shared" si="1"/>
        <v>91346</v>
      </c>
      <c r="H34" s="629">
        <v>77186</v>
      </c>
      <c r="I34" s="629">
        <v>0</v>
      </c>
      <c r="J34" s="629">
        <v>0</v>
      </c>
      <c r="K34" s="629">
        <v>0</v>
      </c>
      <c r="L34" s="629">
        <f t="shared" si="2"/>
        <v>77186</v>
      </c>
      <c r="M34" s="629">
        <f t="shared" si="3"/>
        <v>18756198</v>
      </c>
      <c r="N34" s="629">
        <f t="shared" si="0"/>
        <v>0</v>
      </c>
      <c r="O34" s="629">
        <f t="shared" si="0"/>
        <v>0</v>
      </c>
      <c r="P34" s="629">
        <f t="shared" si="0"/>
        <v>0</v>
      </c>
      <c r="Q34" s="629">
        <f t="shared" si="0"/>
        <v>18756198</v>
      </c>
    </row>
    <row r="35" spans="1:17" ht="12.75" customHeight="1">
      <c r="A35" s="629">
        <v>25</v>
      </c>
      <c r="B35" s="629" t="s">
        <v>904</v>
      </c>
      <c r="C35" s="629">
        <v>51833</v>
      </c>
      <c r="D35" s="629">
        <v>2614</v>
      </c>
      <c r="E35" s="629">
        <v>0</v>
      </c>
      <c r="F35" s="629">
        <v>0</v>
      </c>
      <c r="G35" s="629">
        <f t="shared" si="1"/>
        <v>54447</v>
      </c>
      <c r="H35" s="629">
        <v>33929</v>
      </c>
      <c r="I35" s="629">
        <v>662</v>
      </c>
      <c r="J35" s="629">
        <v>0</v>
      </c>
      <c r="K35" s="629">
        <v>0</v>
      </c>
      <c r="L35" s="629">
        <f t="shared" si="2"/>
        <v>34591</v>
      </c>
      <c r="M35" s="629">
        <f t="shared" si="3"/>
        <v>8244747</v>
      </c>
      <c r="N35" s="629">
        <f t="shared" si="0"/>
        <v>160866</v>
      </c>
      <c r="O35" s="629">
        <f t="shared" si="0"/>
        <v>0</v>
      </c>
      <c r="P35" s="629">
        <f t="shared" si="0"/>
        <v>0</v>
      </c>
      <c r="Q35" s="629">
        <f t="shared" si="0"/>
        <v>8405613</v>
      </c>
    </row>
    <row r="36" spans="1:18" ht="12.75" customHeight="1">
      <c r="A36" s="629">
        <v>26</v>
      </c>
      <c r="B36" s="629" t="s">
        <v>905</v>
      </c>
      <c r="C36" s="629">
        <v>48544</v>
      </c>
      <c r="D36" s="629">
        <v>295</v>
      </c>
      <c r="E36" s="629">
        <v>0</v>
      </c>
      <c r="F36" s="629">
        <v>0</v>
      </c>
      <c r="G36" s="629">
        <f t="shared" si="1"/>
        <v>48839</v>
      </c>
      <c r="H36" s="629">
        <v>45343</v>
      </c>
      <c r="I36" s="629">
        <v>204</v>
      </c>
      <c r="J36" s="629">
        <v>0</v>
      </c>
      <c r="K36" s="629">
        <v>0</v>
      </c>
      <c r="L36" s="629">
        <f t="shared" si="2"/>
        <v>45547</v>
      </c>
      <c r="M36" s="629">
        <f t="shared" si="3"/>
        <v>11018349</v>
      </c>
      <c r="N36" s="629">
        <f t="shared" si="0"/>
        <v>49572</v>
      </c>
      <c r="O36" s="629">
        <f t="shared" si="0"/>
        <v>0</v>
      </c>
      <c r="P36" s="629">
        <f t="shared" si="0"/>
        <v>0</v>
      </c>
      <c r="Q36" s="629">
        <f t="shared" si="0"/>
        <v>11067921</v>
      </c>
      <c r="R36" s="83"/>
    </row>
    <row r="37" spans="1:17" ht="12.75">
      <c r="A37" s="629">
        <v>27</v>
      </c>
      <c r="B37" s="629" t="s">
        <v>906</v>
      </c>
      <c r="C37" s="629">
        <v>74457</v>
      </c>
      <c r="D37" s="629">
        <v>117</v>
      </c>
      <c r="E37" s="629">
        <v>0</v>
      </c>
      <c r="F37" s="629">
        <v>0</v>
      </c>
      <c r="G37" s="629">
        <f t="shared" si="1"/>
        <v>74574</v>
      </c>
      <c r="H37" s="629">
        <v>68606</v>
      </c>
      <c r="I37" s="629">
        <v>0</v>
      </c>
      <c r="J37" s="629">
        <v>0</v>
      </c>
      <c r="K37" s="629">
        <v>0</v>
      </c>
      <c r="L37" s="629">
        <f t="shared" si="2"/>
        <v>68606</v>
      </c>
      <c r="M37" s="629">
        <f t="shared" si="3"/>
        <v>16671258</v>
      </c>
      <c r="N37" s="629">
        <f t="shared" si="0"/>
        <v>0</v>
      </c>
      <c r="O37" s="629">
        <f t="shared" si="0"/>
        <v>0</v>
      </c>
      <c r="P37" s="629">
        <f t="shared" si="0"/>
        <v>0</v>
      </c>
      <c r="Q37" s="629">
        <f t="shared" si="0"/>
        <v>16671258</v>
      </c>
    </row>
    <row r="38" spans="1:17" ht="12.75">
      <c r="A38" s="629">
        <v>28</v>
      </c>
      <c r="B38" s="629" t="s">
        <v>907</v>
      </c>
      <c r="C38" s="629">
        <v>45496</v>
      </c>
      <c r="D38" s="629">
        <v>0</v>
      </c>
      <c r="E38" s="629">
        <v>0</v>
      </c>
      <c r="F38" s="629">
        <v>0</v>
      </c>
      <c r="G38" s="629">
        <f t="shared" si="1"/>
        <v>45496</v>
      </c>
      <c r="H38" s="629">
        <v>37154</v>
      </c>
      <c r="I38" s="629">
        <v>0</v>
      </c>
      <c r="J38" s="629">
        <v>0</v>
      </c>
      <c r="K38" s="629">
        <v>0</v>
      </c>
      <c r="L38" s="629">
        <f t="shared" si="2"/>
        <v>37154</v>
      </c>
      <c r="M38" s="629">
        <f t="shared" si="3"/>
        <v>9028422</v>
      </c>
      <c r="N38" s="629">
        <f t="shared" si="0"/>
        <v>0</v>
      </c>
      <c r="O38" s="629">
        <f t="shared" si="0"/>
        <v>0</v>
      </c>
      <c r="P38" s="629">
        <f t="shared" si="0"/>
        <v>0</v>
      </c>
      <c r="Q38" s="629">
        <f t="shared" si="0"/>
        <v>9028422</v>
      </c>
    </row>
    <row r="39" spans="1:17" ht="12.75">
      <c r="A39" s="629">
        <v>29</v>
      </c>
      <c r="B39" s="629" t="s">
        <v>1034</v>
      </c>
      <c r="C39" s="629">
        <v>79503</v>
      </c>
      <c r="D39" s="629">
        <v>322</v>
      </c>
      <c r="E39" s="629">
        <v>0</v>
      </c>
      <c r="F39" s="629">
        <v>0</v>
      </c>
      <c r="G39" s="629">
        <f t="shared" si="1"/>
        <v>79825</v>
      </c>
      <c r="H39" s="629">
        <v>74801</v>
      </c>
      <c r="I39" s="629">
        <v>0</v>
      </c>
      <c r="J39" s="629">
        <v>0</v>
      </c>
      <c r="K39" s="629">
        <v>0</v>
      </c>
      <c r="L39" s="629">
        <f t="shared" si="2"/>
        <v>74801</v>
      </c>
      <c r="M39" s="629">
        <f t="shared" si="3"/>
        <v>18176643</v>
      </c>
      <c r="N39" s="629">
        <f t="shared" si="0"/>
        <v>0</v>
      </c>
      <c r="O39" s="629">
        <f t="shared" si="0"/>
        <v>0</v>
      </c>
      <c r="P39" s="629">
        <f t="shared" si="0"/>
        <v>0</v>
      </c>
      <c r="Q39" s="629">
        <f t="shared" si="0"/>
        <v>18176643</v>
      </c>
    </row>
    <row r="40" spans="1:17" ht="25.5">
      <c r="A40" s="629">
        <v>30</v>
      </c>
      <c r="B40" s="630" t="s">
        <v>1035</v>
      </c>
      <c r="C40" s="629">
        <v>43510</v>
      </c>
      <c r="D40" s="629">
        <v>148</v>
      </c>
      <c r="E40" s="629">
        <v>0</v>
      </c>
      <c r="F40" s="629">
        <v>0</v>
      </c>
      <c r="G40" s="629">
        <f t="shared" si="1"/>
        <v>43658</v>
      </c>
      <c r="H40" s="629">
        <v>31017</v>
      </c>
      <c r="I40" s="629">
        <v>0</v>
      </c>
      <c r="J40" s="629">
        <v>0</v>
      </c>
      <c r="K40" s="629">
        <v>0</v>
      </c>
      <c r="L40" s="629">
        <f t="shared" si="2"/>
        <v>31017</v>
      </c>
      <c r="M40" s="629">
        <f t="shared" si="3"/>
        <v>7537131</v>
      </c>
      <c r="N40" s="629">
        <f t="shared" si="0"/>
        <v>0</v>
      </c>
      <c r="O40" s="629">
        <f t="shared" si="0"/>
        <v>0</v>
      </c>
      <c r="P40" s="629">
        <f t="shared" si="0"/>
        <v>0</v>
      </c>
      <c r="Q40" s="629">
        <f t="shared" si="0"/>
        <v>7537131</v>
      </c>
    </row>
    <row r="41" spans="1:17" ht="12.75">
      <c r="A41" s="629">
        <v>31</v>
      </c>
      <c r="B41" s="629" t="s">
        <v>1036</v>
      </c>
      <c r="C41" s="629">
        <v>65188</v>
      </c>
      <c r="D41" s="629">
        <v>21</v>
      </c>
      <c r="E41" s="629">
        <v>0</v>
      </c>
      <c r="F41" s="629">
        <v>0</v>
      </c>
      <c r="G41" s="629">
        <f t="shared" si="1"/>
        <v>65209</v>
      </c>
      <c r="H41" s="629">
        <v>48067</v>
      </c>
      <c r="I41" s="629">
        <v>0</v>
      </c>
      <c r="J41" s="629">
        <v>0</v>
      </c>
      <c r="K41" s="629">
        <v>0</v>
      </c>
      <c r="L41" s="629">
        <f t="shared" si="2"/>
        <v>48067</v>
      </c>
      <c r="M41" s="629">
        <f t="shared" si="3"/>
        <v>11680281</v>
      </c>
      <c r="N41" s="629">
        <f t="shared" si="0"/>
        <v>0</v>
      </c>
      <c r="O41" s="629">
        <f t="shared" si="0"/>
        <v>0</v>
      </c>
      <c r="P41" s="629">
        <f t="shared" si="0"/>
        <v>0</v>
      </c>
      <c r="Q41" s="629">
        <f t="shared" si="0"/>
        <v>11680281</v>
      </c>
    </row>
    <row r="42" spans="1:17" ht="12.75">
      <c r="A42" s="629">
        <v>32</v>
      </c>
      <c r="B42" s="629" t="s">
        <v>1037</v>
      </c>
      <c r="C42" s="629">
        <v>81328</v>
      </c>
      <c r="D42" s="629">
        <v>947</v>
      </c>
      <c r="E42" s="629">
        <v>0</v>
      </c>
      <c r="F42" s="629">
        <v>0</v>
      </c>
      <c r="G42" s="629">
        <f t="shared" si="1"/>
        <v>82275</v>
      </c>
      <c r="H42" s="629">
        <v>76848</v>
      </c>
      <c r="I42" s="629">
        <v>0</v>
      </c>
      <c r="J42" s="629">
        <v>0</v>
      </c>
      <c r="K42" s="629">
        <v>0</v>
      </c>
      <c r="L42" s="629">
        <f t="shared" si="2"/>
        <v>76848</v>
      </c>
      <c r="M42" s="629">
        <f t="shared" si="3"/>
        <v>18674064</v>
      </c>
      <c r="N42" s="629">
        <f t="shared" si="0"/>
        <v>0</v>
      </c>
      <c r="O42" s="629">
        <f t="shared" si="0"/>
        <v>0</v>
      </c>
      <c r="P42" s="629">
        <f t="shared" si="0"/>
        <v>0</v>
      </c>
      <c r="Q42" s="629">
        <f t="shared" si="0"/>
        <v>18674064</v>
      </c>
    </row>
    <row r="43" spans="1:17" ht="12.75">
      <c r="A43" s="629">
        <v>33</v>
      </c>
      <c r="B43" s="629" t="s">
        <v>912</v>
      </c>
      <c r="C43" s="629">
        <v>59735</v>
      </c>
      <c r="D43" s="629">
        <v>0</v>
      </c>
      <c r="E43" s="629">
        <v>0</v>
      </c>
      <c r="F43" s="629">
        <v>0</v>
      </c>
      <c r="G43" s="629">
        <f t="shared" si="1"/>
        <v>59735</v>
      </c>
      <c r="H43" s="629">
        <v>42574</v>
      </c>
      <c r="I43" s="629">
        <v>0</v>
      </c>
      <c r="J43" s="629">
        <v>0</v>
      </c>
      <c r="K43" s="629">
        <v>0</v>
      </c>
      <c r="L43" s="629">
        <f t="shared" si="2"/>
        <v>42574</v>
      </c>
      <c r="M43" s="629">
        <f t="shared" si="3"/>
        <v>10345482</v>
      </c>
      <c r="N43" s="629">
        <f t="shared" si="0"/>
        <v>0</v>
      </c>
      <c r="O43" s="629">
        <f t="shared" si="0"/>
        <v>0</v>
      </c>
      <c r="P43" s="629">
        <f t="shared" si="0"/>
        <v>0</v>
      </c>
      <c r="Q43" s="629">
        <f t="shared" si="0"/>
        <v>10345482</v>
      </c>
    </row>
    <row r="44" spans="1:17" ht="12.75">
      <c r="A44" s="628" t="s">
        <v>17</v>
      </c>
      <c r="B44" s="628"/>
      <c r="C44" s="628">
        <f>SUM(C11:C43)</f>
        <v>3261944</v>
      </c>
      <c r="D44" s="628">
        <f>SUM(D11:D43)</f>
        <v>72894</v>
      </c>
      <c r="E44" s="628">
        <f>SUM(E11:E43)</f>
        <v>1422</v>
      </c>
      <c r="F44" s="628">
        <f>SUM(F11:F43)</f>
        <v>689</v>
      </c>
      <c r="G44" s="628">
        <f>SUM(G11:G43)</f>
        <v>3336949</v>
      </c>
      <c r="H44" s="628">
        <f aca="true" t="shared" si="4" ref="H44:Q44">SUM(H11:H43)</f>
        <v>2589542</v>
      </c>
      <c r="I44" s="628">
        <f t="shared" si="4"/>
        <v>15256</v>
      </c>
      <c r="J44" s="628">
        <f t="shared" si="4"/>
        <v>0</v>
      </c>
      <c r="K44" s="628">
        <f t="shared" si="4"/>
        <v>211</v>
      </c>
      <c r="L44" s="628">
        <f t="shared" si="4"/>
        <v>2605009</v>
      </c>
      <c r="M44" s="628">
        <f t="shared" si="4"/>
        <v>629258706</v>
      </c>
      <c r="N44" s="628">
        <f t="shared" si="4"/>
        <v>3707208</v>
      </c>
      <c r="O44" s="628">
        <f t="shared" si="4"/>
        <v>0</v>
      </c>
      <c r="P44" s="628">
        <f t="shared" si="4"/>
        <v>51273</v>
      </c>
      <c r="Q44" s="628">
        <f t="shared" si="4"/>
        <v>633017187</v>
      </c>
    </row>
    <row r="45" spans="1:17" ht="12.75">
      <c r="A45" s="70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</row>
    <row r="46" spans="1:4" ht="12.75">
      <c r="A46" s="10" t="s">
        <v>8</v>
      </c>
      <c r="B46"/>
      <c r="C46"/>
      <c r="D46"/>
    </row>
    <row r="47" spans="1:4" ht="12.75">
      <c r="A47" t="s">
        <v>9</v>
      </c>
      <c r="B47"/>
      <c r="C47"/>
      <c r="D47"/>
    </row>
    <row r="48" spans="1:12" ht="12.75">
      <c r="A48" t="s">
        <v>10</v>
      </c>
      <c r="B48"/>
      <c r="C48"/>
      <c r="D48"/>
      <c r="I48" s="11"/>
      <c r="J48" s="11"/>
      <c r="K48" s="11"/>
      <c r="L48" s="11"/>
    </row>
    <row r="49" spans="1:18" ht="12.75">
      <c r="A49" s="15" t="s">
        <v>428</v>
      </c>
      <c r="B49"/>
      <c r="C49"/>
      <c r="D49"/>
      <c r="E49"/>
      <c r="F49"/>
      <c r="G49"/>
      <c r="H49"/>
      <c r="I49"/>
      <c r="J49" s="11"/>
      <c r="K49" s="11"/>
      <c r="L49" s="11"/>
      <c r="M49"/>
      <c r="N49"/>
      <c r="O49"/>
      <c r="P49"/>
      <c r="Q49"/>
      <c r="R49"/>
    </row>
    <row r="50" spans="1:18" ht="15.75">
      <c r="A50"/>
      <c r="B50"/>
      <c r="C50" s="15" t="s">
        <v>429</v>
      </c>
      <c r="D50"/>
      <c r="E50" s="12"/>
      <c r="F50" s="12"/>
      <c r="G50" s="12"/>
      <c r="H50" s="12"/>
      <c r="I50" s="12"/>
      <c r="J50" s="12"/>
      <c r="K50" s="12"/>
      <c r="L50" s="12"/>
      <c r="M50" s="12"/>
      <c r="N50"/>
      <c r="O50" s="794" t="s">
        <v>1090</v>
      </c>
      <c r="P50" s="794"/>
      <c r="Q50" s="794"/>
      <c r="R50"/>
    </row>
    <row r="51" spans="1:17" ht="17.25" customHeight="1">
      <c r="A51" s="14" t="s">
        <v>12</v>
      </c>
      <c r="B51" s="14"/>
      <c r="C51" s="14"/>
      <c r="D51" s="14"/>
      <c r="E51" s="14"/>
      <c r="F51" s="14"/>
      <c r="G51" s="14"/>
      <c r="I51" s="14"/>
      <c r="O51" s="794" t="s">
        <v>476</v>
      </c>
      <c r="P51" s="794"/>
      <c r="Q51" s="794"/>
    </row>
    <row r="52" spans="1:17" ht="20.25" customHeight="1">
      <c r="A52" s="83"/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794" t="s">
        <v>1089</v>
      </c>
      <c r="P52" s="794"/>
      <c r="Q52" s="794"/>
    </row>
    <row r="53" spans="1:18" ht="12.75" customHeight="1">
      <c r="A53" s="83" t="s">
        <v>89</v>
      </c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</row>
    <row r="54" spans="1:17" ht="12.75">
      <c r="A54" s="14"/>
      <c r="B54" s="14"/>
      <c r="C54" s="14"/>
      <c r="D54" s="14"/>
      <c r="E54" s="14"/>
      <c r="F54" s="14"/>
      <c r="N54" s="36"/>
      <c r="O54" s="36"/>
      <c r="P54" s="36"/>
      <c r="Q54" s="36"/>
    </row>
  </sheetData>
  <sheetProtection/>
  <mergeCells count="14">
    <mergeCell ref="O51:Q51"/>
    <mergeCell ref="A7:B7"/>
    <mergeCell ref="N7:Q7"/>
    <mergeCell ref="O50:Q50"/>
    <mergeCell ref="O52:Q52"/>
    <mergeCell ref="A5:O5"/>
    <mergeCell ref="O1:Q1"/>
    <mergeCell ref="A2:L2"/>
    <mergeCell ref="A3:L3"/>
    <mergeCell ref="A8:A9"/>
    <mergeCell ref="B8:B9"/>
    <mergeCell ref="C8:G8"/>
    <mergeCell ref="H8:L8"/>
    <mergeCell ref="M8:Q8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7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5"/>
  <sheetViews>
    <sheetView view="pageBreakPreview" zoomScale="80" zoomScaleSheetLayoutView="80" zoomScalePageLayoutView="0" workbookViewId="0" topLeftCell="A17">
      <selection activeCell="F46" sqref="F46"/>
    </sheetView>
  </sheetViews>
  <sheetFormatPr defaultColWidth="9.140625" defaultRowHeight="12.75"/>
  <cols>
    <col min="1" max="1" width="7.140625" style="15" customWidth="1"/>
    <col min="2" max="2" width="15.421875" style="15" customWidth="1"/>
    <col min="3" max="3" width="9.57421875" style="15" customWidth="1"/>
    <col min="4" max="4" width="9.28125" style="15" customWidth="1"/>
    <col min="5" max="6" width="9.140625" style="15" customWidth="1"/>
    <col min="7" max="7" width="10.8515625" style="15" customWidth="1"/>
    <col min="8" max="8" width="10.28125" style="15" customWidth="1"/>
    <col min="9" max="9" width="10.8515625" style="15" customWidth="1"/>
    <col min="10" max="10" width="10.28125" style="15" customWidth="1"/>
    <col min="11" max="11" width="11.28125" style="15" customWidth="1"/>
    <col min="12" max="12" width="11.7109375" style="15" customWidth="1"/>
    <col min="13" max="13" width="10.8515625" style="15" bestFit="1" customWidth="1"/>
    <col min="14" max="14" width="8.7109375" style="15" customWidth="1"/>
    <col min="15" max="15" width="8.8515625" style="15" customWidth="1"/>
    <col min="16" max="16" width="9.140625" style="15" customWidth="1"/>
    <col min="17" max="17" width="11.00390625" style="15" customWidth="1"/>
    <col min="18" max="18" width="9.140625" style="15" hidden="1" customWidth="1"/>
    <col min="19" max="16384" width="9.140625" style="15" customWidth="1"/>
  </cols>
  <sheetData>
    <row r="1" spans="15:17" ht="12.75" customHeight="1">
      <c r="O1" s="746" t="s">
        <v>60</v>
      </c>
      <c r="P1" s="746"/>
      <c r="Q1" s="746"/>
    </row>
    <row r="2" spans="1:16" ht="15.75">
      <c r="A2" s="747" t="s">
        <v>0</v>
      </c>
      <c r="B2" s="747"/>
      <c r="C2" s="747"/>
      <c r="D2" s="747"/>
      <c r="E2" s="747"/>
      <c r="F2" s="747"/>
      <c r="G2" s="747"/>
      <c r="H2" s="747"/>
      <c r="I2" s="747"/>
      <c r="J2" s="747"/>
      <c r="K2" s="747"/>
      <c r="L2" s="747"/>
      <c r="M2" s="45"/>
      <c r="N2" s="45"/>
      <c r="O2" s="45"/>
      <c r="P2" s="45"/>
    </row>
    <row r="3" spans="1:16" ht="20.25">
      <c r="A3" s="748" t="s">
        <v>697</v>
      </c>
      <c r="B3" s="748"/>
      <c r="C3" s="748"/>
      <c r="D3" s="748"/>
      <c r="E3" s="748"/>
      <c r="F3" s="748"/>
      <c r="G3" s="748"/>
      <c r="H3" s="748"/>
      <c r="I3" s="748"/>
      <c r="J3" s="748"/>
      <c r="K3" s="748"/>
      <c r="L3" s="748"/>
      <c r="M3" s="44"/>
      <c r="N3" s="44"/>
      <c r="O3" s="44"/>
      <c r="P3" s="44"/>
    </row>
    <row r="4" ht="11.25" customHeight="1"/>
    <row r="5" spans="1:12" ht="15.75">
      <c r="A5" s="866" t="s">
        <v>840</v>
      </c>
      <c r="B5" s="866"/>
      <c r="C5" s="866"/>
      <c r="D5" s="866"/>
      <c r="E5" s="866"/>
      <c r="F5" s="866"/>
      <c r="G5" s="866"/>
      <c r="H5" s="866"/>
      <c r="I5" s="866"/>
      <c r="J5" s="866"/>
      <c r="K5" s="866"/>
      <c r="L5" s="866"/>
    </row>
    <row r="7" spans="1:18" ht="12" customHeight="1">
      <c r="A7" s="750" t="s">
        <v>158</v>
      </c>
      <c r="B7" s="750"/>
      <c r="N7" s="855" t="s">
        <v>774</v>
      </c>
      <c r="O7" s="855"/>
      <c r="P7" s="855"/>
      <c r="Q7" s="855"/>
      <c r="R7" s="855"/>
    </row>
    <row r="8" spans="1:17" s="14" customFormat="1" ht="29.25" customHeight="1">
      <c r="A8" s="758" t="s">
        <v>2</v>
      </c>
      <c r="B8" s="758" t="s">
        <v>3</v>
      </c>
      <c r="C8" s="779" t="s">
        <v>782</v>
      </c>
      <c r="D8" s="779"/>
      <c r="E8" s="779"/>
      <c r="F8" s="720"/>
      <c r="G8" s="720"/>
      <c r="H8" s="721" t="s">
        <v>631</v>
      </c>
      <c r="I8" s="779"/>
      <c r="J8" s="779"/>
      <c r="K8" s="779"/>
      <c r="L8" s="779"/>
      <c r="M8" s="863" t="s">
        <v>109</v>
      </c>
      <c r="N8" s="864"/>
      <c r="O8" s="864"/>
      <c r="P8" s="864"/>
      <c r="Q8" s="865"/>
    </row>
    <row r="9" spans="1:19" s="14" customFormat="1" ht="38.25">
      <c r="A9" s="758"/>
      <c r="B9" s="758"/>
      <c r="C9" s="5" t="s">
        <v>210</v>
      </c>
      <c r="D9" s="5" t="s">
        <v>211</v>
      </c>
      <c r="E9" s="5" t="s">
        <v>355</v>
      </c>
      <c r="F9" s="7" t="s">
        <v>217</v>
      </c>
      <c r="G9" s="7" t="s">
        <v>114</v>
      </c>
      <c r="H9" s="5" t="s">
        <v>210</v>
      </c>
      <c r="I9" s="5" t="s">
        <v>211</v>
      </c>
      <c r="J9" s="5" t="s">
        <v>355</v>
      </c>
      <c r="K9" s="5" t="s">
        <v>217</v>
      </c>
      <c r="L9" s="5" t="s">
        <v>115</v>
      </c>
      <c r="M9" s="5" t="s">
        <v>210</v>
      </c>
      <c r="N9" s="5" t="s">
        <v>211</v>
      </c>
      <c r="O9" s="5" t="s">
        <v>355</v>
      </c>
      <c r="P9" s="7" t="s">
        <v>217</v>
      </c>
      <c r="Q9" s="5" t="s">
        <v>116</v>
      </c>
      <c r="R9" s="30"/>
      <c r="S9" s="31"/>
    </row>
    <row r="10" spans="1:17" s="14" customFormat="1" ht="12.75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7">
        <v>6</v>
      </c>
      <c r="G10" s="5">
        <v>7</v>
      </c>
      <c r="H10" s="5">
        <v>8</v>
      </c>
      <c r="I10" s="5">
        <v>9</v>
      </c>
      <c r="J10" s="5">
        <v>10</v>
      </c>
      <c r="K10" s="5">
        <v>11</v>
      </c>
      <c r="L10" s="5">
        <v>12</v>
      </c>
      <c r="M10" s="5">
        <v>13</v>
      </c>
      <c r="N10" s="3">
        <v>14</v>
      </c>
      <c r="O10" s="1">
        <v>15</v>
      </c>
      <c r="P10" s="5">
        <v>16</v>
      </c>
      <c r="Q10" s="5">
        <v>17</v>
      </c>
    </row>
    <row r="11" spans="1:19" ht="12.75">
      <c r="A11" s="631">
        <v>1</v>
      </c>
      <c r="B11" s="629" t="s">
        <v>879</v>
      </c>
      <c r="C11" s="629">
        <v>125813</v>
      </c>
      <c r="D11" s="629">
        <v>10861</v>
      </c>
      <c r="E11" s="629">
        <v>675</v>
      </c>
      <c r="F11" s="629">
        <v>0</v>
      </c>
      <c r="G11" s="629">
        <f>C11+D11+E11+F11</f>
        <v>137349</v>
      </c>
      <c r="H11" s="629">
        <v>104698</v>
      </c>
      <c r="I11" s="629">
        <v>648</v>
      </c>
      <c r="J11" s="629">
        <v>668</v>
      </c>
      <c r="K11" s="629">
        <v>0</v>
      </c>
      <c r="L11" s="629">
        <f>H11+I11+J11+K11</f>
        <v>106014</v>
      </c>
      <c r="M11" s="629">
        <f>H11*243</f>
        <v>25441614</v>
      </c>
      <c r="N11" s="629">
        <f aca="true" t="shared" si="0" ref="N11:Q43">I11*243</f>
        <v>157464</v>
      </c>
      <c r="O11" s="629">
        <f t="shared" si="0"/>
        <v>162324</v>
      </c>
      <c r="P11" s="629">
        <f t="shared" si="0"/>
        <v>0</v>
      </c>
      <c r="Q11" s="629">
        <f>L11*243</f>
        <v>25761402</v>
      </c>
      <c r="S11" s="711"/>
    </row>
    <row r="12" spans="1:19" ht="12.75">
      <c r="A12" s="631">
        <v>2</v>
      </c>
      <c r="B12" s="629" t="s">
        <v>881</v>
      </c>
      <c r="C12" s="629">
        <v>53757</v>
      </c>
      <c r="D12" s="629">
        <v>657</v>
      </c>
      <c r="E12" s="629">
        <v>270</v>
      </c>
      <c r="F12" s="629">
        <v>0</v>
      </c>
      <c r="G12" s="629">
        <f aca="true" t="shared" si="1" ref="G12:G43">C12+D12+E12+F12</f>
        <v>54684</v>
      </c>
      <c r="H12" s="629">
        <v>37661</v>
      </c>
      <c r="I12" s="629">
        <v>0</v>
      </c>
      <c r="J12" s="629">
        <v>247</v>
      </c>
      <c r="K12" s="629">
        <v>0</v>
      </c>
      <c r="L12" s="629">
        <f aca="true" t="shared" si="2" ref="L12:L43">H12+I12+J12+K12</f>
        <v>37908</v>
      </c>
      <c r="M12" s="629">
        <f aca="true" t="shared" si="3" ref="M12:M43">H12*243</f>
        <v>9151623</v>
      </c>
      <c r="N12" s="629">
        <f t="shared" si="0"/>
        <v>0</v>
      </c>
      <c r="O12" s="629">
        <f t="shared" si="0"/>
        <v>60021</v>
      </c>
      <c r="P12" s="629">
        <f t="shared" si="0"/>
        <v>0</v>
      </c>
      <c r="Q12" s="629">
        <f t="shared" si="0"/>
        <v>9211644</v>
      </c>
      <c r="S12" s="711"/>
    </row>
    <row r="13" spans="1:19" ht="12.75">
      <c r="A13" s="631">
        <v>3</v>
      </c>
      <c r="B13" s="629" t="s">
        <v>882</v>
      </c>
      <c r="C13" s="629">
        <v>82179</v>
      </c>
      <c r="D13" s="629">
        <v>8363</v>
      </c>
      <c r="E13" s="629">
        <v>170</v>
      </c>
      <c r="F13" s="629">
        <v>0</v>
      </c>
      <c r="G13" s="629">
        <f t="shared" si="1"/>
        <v>90712</v>
      </c>
      <c r="H13" s="629">
        <v>72981</v>
      </c>
      <c r="I13" s="629">
        <v>176</v>
      </c>
      <c r="J13" s="629">
        <v>168</v>
      </c>
      <c r="K13" s="629">
        <v>0</v>
      </c>
      <c r="L13" s="629">
        <f t="shared" si="2"/>
        <v>73325</v>
      </c>
      <c r="M13" s="629">
        <f t="shared" si="3"/>
        <v>17734383</v>
      </c>
      <c r="N13" s="629">
        <f t="shared" si="0"/>
        <v>42768</v>
      </c>
      <c r="O13" s="629">
        <f t="shared" si="0"/>
        <v>40824</v>
      </c>
      <c r="P13" s="629">
        <f t="shared" si="0"/>
        <v>0</v>
      </c>
      <c r="Q13" s="629">
        <f>L13*243</f>
        <v>17817975</v>
      </c>
      <c r="S13" s="711"/>
    </row>
    <row r="14" spans="1:19" ht="12.75">
      <c r="A14" s="631">
        <v>4</v>
      </c>
      <c r="B14" s="629" t="s">
        <v>883</v>
      </c>
      <c r="C14" s="629">
        <v>76349</v>
      </c>
      <c r="D14" s="629">
        <v>13915</v>
      </c>
      <c r="E14" s="629">
        <v>119</v>
      </c>
      <c r="F14" s="629">
        <v>0</v>
      </c>
      <c r="G14" s="629">
        <f t="shared" si="1"/>
        <v>90383</v>
      </c>
      <c r="H14" s="629">
        <v>60307</v>
      </c>
      <c r="I14" s="629">
        <v>2760</v>
      </c>
      <c r="J14" s="629">
        <v>116</v>
      </c>
      <c r="K14" s="629">
        <v>0</v>
      </c>
      <c r="L14" s="629">
        <f t="shared" si="2"/>
        <v>63183</v>
      </c>
      <c r="M14" s="629">
        <f t="shared" si="3"/>
        <v>14654601</v>
      </c>
      <c r="N14" s="629">
        <f t="shared" si="0"/>
        <v>670680</v>
      </c>
      <c r="O14" s="629">
        <f t="shared" si="0"/>
        <v>28188</v>
      </c>
      <c r="P14" s="629">
        <f t="shared" si="0"/>
        <v>0</v>
      </c>
      <c r="Q14" s="629">
        <f t="shared" si="0"/>
        <v>15353469</v>
      </c>
      <c r="S14" s="711"/>
    </row>
    <row r="15" spans="1:19" ht="12.75">
      <c r="A15" s="631">
        <v>5</v>
      </c>
      <c r="B15" s="629" t="s">
        <v>884</v>
      </c>
      <c r="C15" s="629">
        <v>175306</v>
      </c>
      <c r="D15" s="629">
        <v>4397</v>
      </c>
      <c r="E15" s="629">
        <v>1888</v>
      </c>
      <c r="F15" s="629">
        <v>0</v>
      </c>
      <c r="G15" s="629">
        <f t="shared" si="1"/>
        <v>181591</v>
      </c>
      <c r="H15" s="629">
        <v>134829</v>
      </c>
      <c r="I15" s="629">
        <v>796</v>
      </c>
      <c r="J15" s="629">
        <v>1849</v>
      </c>
      <c r="K15" s="629">
        <v>0</v>
      </c>
      <c r="L15" s="629">
        <f t="shared" si="2"/>
        <v>137474</v>
      </c>
      <c r="M15" s="629">
        <f t="shared" si="3"/>
        <v>32763447</v>
      </c>
      <c r="N15" s="629">
        <f t="shared" si="0"/>
        <v>193428</v>
      </c>
      <c r="O15" s="629">
        <f t="shared" si="0"/>
        <v>449307</v>
      </c>
      <c r="P15" s="629">
        <f t="shared" si="0"/>
        <v>0</v>
      </c>
      <c r="Q15" s="629">
        <f t="shared" si="0"/>
        <v>33406182</v>
      </c>
      <c r="S15" s="711"/>
    </row>
    <row r="16" spans="1:19" ht="12.75">
      <c r="A16" s="631">
        <v>6</v>
      </c>
      <c r="B16" s="629" t="s">
        <v>885</v>
      </c>
      <c r="C16" s="629">
        <v>43488</v>
      </c>
      <c r="D16" s="629">
        <v>4989</v>
      </c>
      <c r="E16" s="629">
        <v>950</v>
      </c>
      <c r="F16" s="629">
        <v>0</v>
      </c>
      <c r="G16" s="629">
        <f t="shared" si="1"/>
        <v>49427</v>
      </c>
      <c r="H16" s="629">
        <v>38730</v>
      </c>
      <c r="I16" s="629">
        <v>1499</v>
      </c>
      <c r="J16" s="629">
        <v>940</v>
      </c>
      <c r="K16" s="629">
        <v>0</v>
      </c>
      <c r="L16" s="629">
        <f t="shared" si="2"/>
        <v>41169</v>
      </c>
      <c r="M16" s="629">
        <f t="shared" si="3"/>
        <v>9411390</v>
      </c>
      <c r="N16" s="629">
        <f t="shared" si="0"/>
        <v>364257</v>
      </c>
      <c r="O16" s="629">
        <f t="shared" si="0"/>
        <v>228420</v>
      </c>
      <c r="P16" s="629">
        <f t="shared" si="0"/>
        <v>0</v>
      </c>
      <c r="Q16" s="629">
        <f t="shared" si="0"/>
        <v>10004067</v>
      </c>
      <c r="S16" s="711"/>
    </row>
    <row r="17" spans="1:19" ht="12.75">
      <c r="A17" s="631">
        <v>7</v>
      </c>
      <c r="B17" s="629" t="s">
        <v>886</v>
      </c>
      <c r="C17" s="629">
        <v>22815</v>
      </c>
      <c r="D17" s="629">
        <v>202</v>
      </c>
      <c r="E17" s="629">
        <v>38</v>
      </c>
      <c r="F17" s="629">
        <v>0</v>
      </c>
      <c r="G17" s="629">
        <f t="shared" si="1"/>
        <v>23055</v>
      </c>
      <c r="H17" s="629">
        <v>26202</v>
      </c>
      <c r="I17" s="629">
        <v>320</v>
      </c>
      <c r="J17" s="629">
        <v>33</v>
      </c>
      <c r="K17" s="629">
        <v>0</v>
      </c>
      <c r="L17" s="629">
        <f t="shared" si="2"/>
        <v>26555</v>
      </c>
      <c r="M17" s="629">
        <f t="shared" si="3"/>
        <v>6367086</v>
      </c>
      <c r="N17" s="629">
        <f t="shared" si="0"/>
        <v>77760</v>
      </c>
      <c r="O17" s="629">
        <f t="shared" si="0"/>
        <v>8019</v>
      </c>
      <c r="P17" s="629">
        <f t="shared" si="0"/>
        <v>0</v>
      </c>
      <c r="Q17" s="629">
        <f t="shared" si="0"/>
        <v>6452865</v>
      </c>
      <c r="S17" s="711"/>
    </row>
    <row r="18" spans="1:19" ht="12.75">
      <c r="A18" s="631">
        <v>8</v>
      </c>
      <c r="B18" s="629" t="s">
        <v>887</v>
      </c>
      <c r="C18" s="629">
        <v>101691</v>
      </c>
      <c r="D18" s="629">
        <v>1309</v>
      </c>
      <c r="E18" s="629">
        <v>864</v>
      </c>
      <c r="F18" s="629">
        <v>0</v>
      </c>
      <c r="G18" s="629">
        <f t="shared" si="1"/>
        <v>103864</v>
      </c>
      <c r="H18" s="629">
        <v>79093</v>
      </c>
      <c r="I18" s="629">
        <v>0</v>
      </c>
      <c r="J18" s="629">
        <v>845</v>
      </c>
      <c r="K18" s="629">
        <v>0</v>
      </c>
      <c r="L18" s="629">
        <f t="shared" si="2"/>
        <v>79938</v>
      </c>
      <c r="M18" s="629">
        <f t="shared" si="3"/>
        <v>19219599</v>
      </c>
      <c r="N18" s="629">
        <f t="shared" si="0"/>
        <v>0</v>
      </c>
      <c r="O18" s="629">
        <f t="shared" si="0"/>
        <v>205335</v>
      </c>
      <c r="P18" s="629">
        <f t="shared" si="0"/>
        <v>0</v>
      </c>
      <c r="Q18" s="629">
        <f t="shared" si="0"/>
        <v>19424934</v>
      </c>
      <c r="S18" s="711"/>
    </row>
    <row r="19" spans="1:19" ht="12.75">
      <c r="A19" s="631">
        <v>9</v>
      </c>
      <c r="B19" s="629" t="s">
        <v>913</v>
      </c>
      <c r="C19" s="629">
        <v>95134</v>
      </c>
      <c r="D19" s="629">
        <v>3650</v>
      </c>
      <c r="E19" s="629">
        <v>764</v>
      </c>
      <c r="F19" s="629">
        <v>0</v>
      </c>
      <c r="G19" s="629">
        <f t="shared" si="1"/>
        <v>99548</v>
      </c>
      <c r="H19" s="629">
        <v>71606</v>
      </c>
      <c r="I19" s="629">
        <v>2331</v>
      </c>
      <c r="J19" s="629">
        <v>756</v>
      </c>
      <c r="K19" s="629">
        <v>0</v>
      </c>
      <c r="L19" s="629">
        <f t="shared" si="2"/>
        <v>74693</v>
      </c>
      <c r="M19" s="629">
        <f t="shared" si="3"/>
        <v>17400258</v>
      </c>
      <c r="N19" s="629">
        <f t="shared" si="0"/>
        <v>566433</v>
      </c>
      <c r="O19" s="629">
        <f t="shared" si="0"/>
        <v>183708</v>
      </c>
      <c r="P19" s="629">
        <f t="shared" si="0"/>
        <v>0</v>
      </c>
      <c r="Q19" s="629">
        <f t="shared" si="0"/>
        <v>18150399</v>
      </c>
      <c r="S19" s="711"/>
    </row>
    <row r="20" spans="1:19" ht="12.75">
      <c r="A20" s="631">
        <v>10</v>
      </c>
      <c r="B20" s="629" t="s">
        <v>889</v>
      </c>
      <c r="C20" s="629">
        <v>14819</v>
      </c>
      <c r="D20" s="629">
        <v>167</v>
      </c>
      <c r="E20" s="629">
        <v>561</v>
      </c>
      <c r="F20" s="629">
        <v>0</v>
      </c>
      <c r="G20" s="629">
        <f t="shared" si="1"/>
        <v>15547</v>
      </c>
      <c r="H20" s="629">
        <v>15532</v>
      </c>
      <c r="I20" s="629">
        <v>0</v>
      </c>
      <c r="J20" s="629">
        <v>555</v>
      </c>
      <c r="K20" s="629">
        <v>0</v>
      </c>
      <c r="L20" s="629">
        <f t="shared" si="2"/>
        <v>16087</v>
      </c>
      <c r="M20" s="629">
        <f t="shared" si="3"/>
        <v>3774276</v>
      </c>
      <c r="N20" s="629">
        <f t="shared" si="0"/>
        <v>0</v>
      </c>
      <c r="O20" s="629">
        <f t="shared" si="0"/>
        <v>134865</v>
      </c>
      <c r="P20" s="629">
        <f t="shared" si="0"/>
        <v>0</v>
      </c>
      <c r="Q20" s="629">
        <f t="shared" si="0"/>
        <v>3909141</v>
      </c>
      <c r="S20" s="711"/>
    </row>
    <row r="21" spans="1:19" ht="12.75">
      <c r="A21" s="631">
        <v>11</v>
      </c>
      <c r="B21" s="629" t="s">
        <v>890</v>
      </c>
      <c r="C21" s="629">
        <v>48396</v>
      </c>
      <c r="D21" s="629">
        <v>6194</v>
      </c>
      <c r="E21" s="629">
        <v>361</v>
      </c>
      <c r="F21" s="629">
        <v>0</v>
      </c>
      <c r="G21" s="629">
        <f t="shared" si="1"/>
        <v>54951</v>
      </c>
      <c r="H21" s="629">
        <v>41720</v>
      </c>
      <c r="I21" s="629">
        <v>0</v>
      </c>
      <c r="J21" s="629">
        <v>347</v>
      </c>
      <c r="K21" s="629">
        <v>0</v>
      </c>
      <c r="L21" s="629">
        <f t="shared" si="2"/>
        <v>42067</v>
      </c>
      <c r="M21" s="629">
        <f t="shared" si="3"/>
        <v>10137960</v>
      </c>
      <c r="N21" s="629">
        <f t="shared" si="0"/>
        <v>0</v>
      </c>
      <c r="O21" s="629">
        <f t="shared" si="0"/>
        <v>84321</v>
      </c>
      <c r="P21" s="629">
        <f t="shared" si="0"/>
        <v>0</v>
      </c>
      <c r="Q21" s="629">
        <f t="shared" si="0"/>
        <v>10222281</v>
      </c>
      <c r="S21" s="711"/>
    </row>
    <row r="22" spans="1:19" ht="12.75">
      <c r="A22" s="631">
        <v>12</v>
      </c>
      <c r="B22" s="629" t="s">
        <v>891</v>
      </c>
      <c r="C22" s="629">
        <v>80224</v>
      </c>
      <c r="D22" s="629">
        <v>4725</v>
      </c>
      <c r="E22" s="629">
        <v>329</v>
      </c>
      <c r="F22" s="629">
        <v>0</v>
      </c>
      <c r="G22" s="629">
        <f t="shared" si="1"/>
        <v>85278</v>
      </c>
      <c r="H22" s="629">
        <v>77062</v>
      </c>
      <c r="I22" s="629">
        <v>0</v>
      </c>
      <c r="J22" s="629">
        <v>325</v>
      </c>
      <c r="K22" s="629">
        <v>0</v>
      </c>
      <c r="L22" s="629">
        <f t="shared" si="2"/>
        <v>77387</v>
      </c>
      <c r="M22" s="629">
        <f t="shared" si="3"/>
        <v>18726066</v>
      </c>
      <c r="N22" s="629">
        <f t="shared" si="0"/>
        <v>0</v>
      </c>
      <c r="O22" s="629">
        <f t="shared" si="0"/>
        <v>78975</v>
      </c>
      <c r="P22" s="629">
        <f t="shared" si="0"/>
        <v>0</v>
      </c>
      <c r="Q22" s="629">
        <f t="shared" si="0"/>
        <v>18805041</v>
      </c>
      <c r="S22" s="711"/>
    </row>
    <row r="23" spans="1:19" ht="12.75">
      <c r="A23" s="631">
        <v>13</v>
      </c>
      <c r="B23" s="629" t="s">
        <v>892</v>
      </c>
      <c r="C23" s="629">
        <v>117331</v>
      </c>
      <c r="D23" s="629">
        <v>5665</v>
      </c>
      <c r="E23" s="629">
        <v>987</v>
      </c>
      <c r="F23" s="629">
        <v>0</v>
      </c>
      <c r="G23" s="629">
        <f t="shared" si="1"/>
        <v>123983</v>
      </c>
      <c r="H23" s="629">
        <v>98364</v>
      </c>
      <c r="I23" s="629">
        <v>2341</v>
      </c>
      <c r="J23" s="629">
        <v>977</v>
      </c>
      <c r="K23" s="629">
        <v>0</v>
      </c>
      <c r="L23" s="629">
        <f t="shared" si="2"/>
        <v>101682</v>
      </c>
      <c r="M23" s="629">
        <f t="shared" si="3"/>
        <v>23902452</v>
      </c>
      <c r="N23" s="629">
        <f t="shared" si="0"/>
        <v>568863</v>
      </c>
      <c r="O23" s="629">
        <f t="shared" si="0"/>
        <v>237411</v>
      </c>
      <c r="P23" s="629">
        <f t="shared" si="0"/>
        <v>0</v>
      </c>
      <c r="Q23" s="629">
        <f t="shared" si="0"/>
        <v>24708726</v>
      </c>
      <c r="S23" s="711"/>
    </row>
    <row r="24" spans="1:19" ht="12.75">
      <c r="A24" s="631">
        <v>14</v>
      </c>
      <c r="B24" s="629" t="s">
        <v>893</v>
      </c>
      <c r="C24" s="629">
        <v>35639</v>
      </c>
      <c r="D24" s="629">
        <v>1463</v>
      </c>
      <c r="E24" s="629">
        <v>552</v>
      </c>
      <c r="F24" s="629">
        <v>0</v>
      </c>
      <c r="G24" s="629">
        <f t="shared" si="1"/>
        <v>37654</v>
      </c>
      <c r="H24" s="629">
        <v>31587</v>
      </c>
      <c r="I24" s="629">
        <v>969</v>
      </c>
      <c r="J24" s="629">
        <v>546</v>
      </c>
      <c r="K24" s="629">
        <v>0</v>
      </c>
      <c r="L24" s="629">
        <f t="shared" si="2"/>
        <v>33102</v>
      </c>
      <c r="M24" s="629">
        <f t="shared" si="3"/>
        <v>7675641</v>
      </c>
      <c r="N24" s="629">
        <f t="shared" si="0"/>
        <v>235467</v>
      </c>
      <c r="O24" s="629">
        <f t="shared" si="0"/>
        <v>132678</v>
      </c>
      <c r="P24" s="629">
        <f t="shared" si="0"/>
        <v>0</v>
      </c>
      <c r="Q24" s="629">
        <f t="shared" si="0"/>
        <v>8043786</v>
      </c>
      <c r="S24" s="711"/>
    </row>
    <row r="25" spans="1:19" ht="12.75">
      <c r="A25" s="631">
        <v>15</v>
      </c>
      <c r="B25" s="629" t="s">
        <v>894</v>
      </c>
      <c r="C25" s="629">
        <v>35532</v>
      </c>
      <c r="D25" s="629">
        <v>426</v>
      </c>
      <c r="E25" s="629">
        <v>950</v>
      </c>
      <c r="F25" s="629">
        <v>0</v>
      </c>
      <c r="G25" s="629">
        <f t="shared" si="1"/>
        <v>36908</v>
      </c>
      <c r="H25" s="629">
        <v>21628</v>
      </c>
      <c r="I25" s="629">
        <v>0</v>
      </c>
      <c r="J25" s="629">
        <v>930</v>
      </c>
      <c r="K25" s="629">
        <v>0</v>
      </c>
      <c r="L25" s="629">
        <f t="shared" si="2"/>
        <v>22558</v>
      </c>
      <c r="M25" s="629">
        <f t="shared" si="3"/>
        <v>5255604</v>
      </c>
      <c r="N25" s="629">
        <f t="shared" si="0"/>
        <v>0</v>
      </c>
      <c r="O25" s="629">
        <f t="shared" si="0"/>
        <v>225990</v>
      </c>
      <c r="P25" s="629">
        <f t="shared" si="0"/>
        <v>0</v>
      </c>
      <c r="Q25" s="629">
        <f t="shared" si="0"/>
        <v>5481594</v>
      </c>
      <c r="S25" s="711"/>
    </row>
    <row r="26" spans="1:19" ht="12.75">
      <c r="A26" s="631">
        <v>16</v>
      </c>
      <c r="B26" s="629" t="s">
        <v>895</v>
      </c>
      <c r="C26" s="629">
        <v>18286</v>
      </c>
      <c r="D26" s="629">
        <v>0</v>
      </c>
      <c r="E26" s="629">
        <v>100</v>
      </c>
      <c r="F26" s="629">
        <v>0</v>
      </c>
      <c r="G26" s="629">
        <f t="shared" si="1"/>
        <v>18386</v>
      </c>
      <c r="H26" s="629">
        <v>20584</v>
      </c>
      <c r="I26" s="629">
        <v>0</v>
      </c>
      <c r="J26" s="629">
        <v>99</v>
      </c>
      <c r="K26" s="629">
        <v>0</v>
      </c>
      <c r="L26" s="629">
        <f t="shared" si="2"/>
        <v>20683</v>
      </c>
      <c r="M26" s="629">
        <f t="shared" si="3"/>
        <v>5001912</v>
      </c>
      <c r="N26" s="629">
        <f t="shared" si="0"/>
        <v>0</v>
      </c>
      <c r="O26" s="629">
        <f t="shared" si="0"/>
        <v>24057</v>
      </c>
      <c r="P26" s="629">
        <f t="shared" si="0"/>
        <v>0</v>
      </c>
      <c r="Q26" s="629">
        <f t="shared" si="0"/>
        <v>5025969</v>
      </c>
      <c r="S26" s="711"/>
    </row>
    <row r="27" spans="1:19" ht="12.75">
      <c r="A27" s="631">
        <v>17</v>
      </c>
      <c r="B27" s="629" t="s">
        <v>896</v>
      </c>
      <c r="C27" s="629">
        <v>83678</v>
      </c>
      <c r="D27" s="629">
        <v>8258</v>
      </c>
      <c r="E27" s="629">
        <v>446</v>
      </c>
      <c r="F27" s="629">
        <v>0</v>
      </c>
      <c r="G27" s="629">
        <f t="shared" si="1"/>
        <v>92382</v>
      </c>
      <c r="H27" s="629">
        <v>80679</v>
      </c>
      <c r="I27" s="629">
        <v>0</v>
      </c>
      <c r="J27" s="629">
        <v>442</v>
      </c>
      <c r="K27" s="629">
        <v>0</v>
      </c>
      <c r="L27" s="629">
        <f t="shared" si="2"/>
        <v>81121</v>
      </c>
      <c r="M27" s="629">
        <f t="shared" si="3"/>
        <v>19604997</v>
      </c>
      <c r="N27" s="629">
        <f t="shared" si="0"/>
        <v>0</v>
      </c>
      <c r="O27" s="629">
        <f t="shared" si="0"/>
        <v>107406</v>
      </c>
      <c r="P27" s="629">
        <f t="shared" si="0"/>
        <v>0</v>
      </c>
      <c r="Q27" s="629">
        <f t="shared" si="0"/>
        <v>19712403</v>
      </c>
      <c r="S27" s="711"/>
    </row>
    <row r="28" spans="1:19" ht="12.75">
      <c r="A28" s="631">
        <v>18</v>
      </c>
      <c r="B28" s="629" t="s">
        <v>897</v>
      </c>
      <c r="C28" s="629">
        <v>67534</v>
      </c>
      <c r="D28" s="629">
        <v>2580</v>
      </c>
      <c r="E28" s="629">
        <v>385</v>
      </c>
      <c r="F28" s="629">
        <v>0</v>
      </c>
      <c r="G28" s="629">
        <f t="shared" si="1"/>
        <v>70499</v>
      </c>
      <c r="H28" s="629">
        <v>52350</v>
      </c>
      <c r="I28" s="629">
        <v>1811</v>
      </c>
      <c r="J28" s="629">
        <v>381</v>
      </c>
      <c r="K28" s="629">
        <v>0</v>
      </c>
      <c r="L28" s="629">
        <f t="shared" si="2"/>
        <v>54542</v>
      </c>
      <c r="M28" s="629">
        <f t="shared" si="3"/>
        <v>12721050</v>
      </c>
      <c r="N28" s="629">
        <f t="shared" si="0"/>
        <v>440073</v>
      </c>
      <c r="O28" s="629">
        <f t="shared" si="0"/>
        <v>92583</v>
      </c>
      <c r="P28" s="629">
        <f t="shared" si="0"/>
        <v>0</v>
      </c>
      <c r="Q28" s="629">
        <f t="shared" si="0"/>
        <v>13253706</v>
      </c>
      <c r="S28" s="711"/>
    </row>
    <row r="29" spans="1:19" ht="12.75">
      <c r="A29" s="631">
        <v>19</v>
      </c>
      <c r="B29" s="629" t="s">
        <v>898</v>
      </c>
      <c r="C29" s="629">
        <v>62032</v>
      </c>
      <c r="D29" s="629">
        <v>679</v>
      </c>
      <c r="E29" s="629">
        <v>831</v>
      </c>
      <c r="F29" s="629">
        <v>0</v>
      </c>
      <c r="G29" s="629">
        <f t="shared" si="1"/>
        <v>63542</v>
      </c>
      <c r="H29" s="629">
        <v>49854</v>
      </c>
      <c r="I29" s="629">
        <v>0</v>
      </c>
      <c r="J29" s="629">
        <v>823</v>
      </c>
      <c r="K29" s="629">
        <v>0</v>
      </c>
      <c r="L29" s="629">
        <f t="shared" si="2"/>
        <v>50677</v>
      </c>
      <c r="M29" s="629">
        <f t="shared" si="3"/>
        <v>12114522</v>
      </c>
      <c r="N29" s="629">
        <f t="shared" si="0"/>
        <v>0</v>
      </c>
      <c r="O29" s="629">
        <f t="shared" si="0"/>
        <v>199989</v>
      </c>
      <c r="P29" s="629">
        <f t="shared" si="0"/>
        <v>0</v>
      </c>
      <c r="Q29" s="629">
        <f t="shared" si="0"/>
        <v>12314511</v>
      </c>
      <c r="S29" s="711"/>
    </row>
    <row r="30" spans="1:19" ht="12.75">
      <c r="A30" s="631">
        <v>20</v>
      </c>
      <c r="B30" s="629" t="s">
        <v>899</v>
      </c>
      <c r="C30" s="629">
        <v>57895</v>
      </c>
      <c r="D30" s="629">
        <v>7616</v>
      </c>
      <c r="E30" s="629">
        <v>893</v>
      </c>
      <c r="F30" s="629">
        <v>0</v>
      </c>
      <c r="G30" s="629">
        <f t="shared" si="1"/>
        <v>66404</v>
      </c>
      <c r="H30" s="629">
        <v>41382</v>
      </c>
      <c r="I30" s="629">
        <v>10715</v>
      </c>
      <c r="J30" s="629">
        <v>874</v>
      </c>
      <c r="K30" s="629">
        <v>0</v>
      </c>
      <c r="L30" s="629">
        <f t="shared" si="2"/>
        <v>52971</v>
      </c>
      <c r="M30" s="629">
        <f t="shared" si="3"/>
        <v>10055826</v>
      </c>
      <c r="N30" s="629">
        <f t="shared" si="0"/>
        <v>2603745</v>
      </c>
      <c r="O30" s="629">
        <f t="shared" si="0"/>
        <v>212382</v>
      </c>
      <c r="P30" s="629">
        <f t="shared" si="0"/>
        <v>0</v>
      </c>
      <c r="Q30" s="629">
        <f t="shared" si="0"/>
        <v>12871953</v>
      </c>
      <c r="S30" s="711"/>
    </row>
    <row r="31" spans="1:19" ht="12.75">
      <c r="A31" s="631">
        <v>21</v>
      </c>
      <c r="B31" s="629" t="s">
        <v>900</v>
      </c>
      <c r="C31" s="629">
        <v>103055</v>
      </c>
      <c r="D31" s="629">
        <v>6563</v>
      </c>
      <c r="E31" s="629">
        <v>763</v>
      </c>
      <c r="F31" s="629">
        <v>251</v>
      </c>
      <c r="G31" s="629">
        <f t="shared" si="1"/>
        <v>110632</v>
      </c>
      <c r="H31" s="629">
        <v>72034</v>
      </c>
      <c r="I31" s="629">
        <v>2481</v>
      </c>
      <c r="J31" s="629">
        <v>741</v>
      </c>
      <c r="K31" s="629">
        <v>188</v>
      </c>
      <c r="L31" s="629">
        <f t="shared" si="2"/>
        <v>75444</v>
      </c>
      <c r="M31" s="629">
        <f t="shared" si="3"/>
        <v>17504262</v>
      </c>
      <c r="N31" s="629">
        <f t="shared" si="0"/>
        <v>602883</v>
      </c>
      <c r="O31" s="629">
        <f t="shared" si="0"/>
        <v>180063</v>
      </c>
      <c r="P31" s="629">
        <f t="shared" si="0"/>
        <v>45684</v>
      </c>
      <c r="Q31" s="629">
        <f t="shared" si="0"/>
        <v>18332892</v>
      </c>
      <c r="S31" s="711"/>
    </row>
    <row r="32" spans="1:21" ht="12.75">
      <c r="A32" s="631">
        <v>22</v>
      </c>
      <c r="B32" s="629" t="s">
        <v>901</v>
      </c>
      <c r="C32" s="629">
        <v>69335</v>
      </c>
      <c r="D32" s="629">
        <v>1158</v>
      </c>
      <c r="E32" s="629">
        <v>446</v>
      </c>
      <c r="F32" s="629">
        <v>0</v>
      </c>
      <c r="G32" s="629">
        <f t="shared" si="1"/>
        <v>70939</v>
      </c>
      <c r="H32" s="629">
        <v>38653</v>
      </c>
      <c r="I32" s="629">
        <v>99</v>
      </c>
      <c r="J32" s="629">
        <v>402</v>
      </c>
      <c r="K32" s="629">
        <v>0</v>
      </c>
      <c r="L32" s="629">
        <f t="shared" si="2"/>
        <v>39154</v>
      </c>
      <c r="M32" s="629">
        <f t="shared" si="3"/>
        <v>9392679</v>
      </c>
      <c r="N32" s="629">
        <f t="shared" si="0"/>
        <v>24057</v>
      </c>
      <c r="O32" s="629">
        <f t="shared" si="0"/>
        <v>97686</v>
      </c>
      <c r="P32" s="629">
        <f t="shared" si="0"/>
        <v>0</v>
      </c>
      <c r="Q32" s="629">
        <f t="shared" si="0"/>
        <v>9514422</v>
      </c>
      <c r="S32" s="711"/>
      <c r="U32" s="15"/>
    </row>
    <row r="33" spans="1:21" ht="12.75">
      <c r="A33" s="631">
        <v>23</v>
      </c>
      <c r="B33" s="629" t="s">
        <v>902</v>
      </c>
      <c r="C33" s="629">
        <v>63594</v>
      </c>
      <c r="D33" s="629">
        <v>9206</v>
      </c>
      <c r="E33" s="629">
        <v>449</v>
      </c>
      <c r="F33" s="629">
        <v>0</v>
      </c>
      <c r="G33" s="629">
        <f t="shared" si="1"/>
        <v>73249</v>
      </c>
      <c r="H33" s="629">
        <v>47505</v>
      </c>
      <c r="I33" s="629">
        <v>6509</v>
      </c>
      <c r="J33" s="629">
        <v>400</v>
      </c>
      <c r="K33" s="629">
        <v>0</v>
      </c>
      <c r="L33" s="629">
        <f t="shared" si="2"/>
        <v>54414</v>
      </c>
      <c r="M33" s="629">
        <f t="shared" si="3"/>
        <v>11543715</v>
      </c>
      <c r="N33" s="629">
        <f t="shared" si="0"/>
        <v>1581687</v>
      </c>
      <c r="O33" s="629">
        <f t="shared" si="0"/>
        <v>97200</v>
      </c>
      <c r="P33" s="629">
        <f t="shared" si="0"/>
        <v>0</v>
      </c>
      <c r="Q33" s="629">
        <f t="shared" si="0"/>
        <v>13222602</v>
      </c>
      <c r="S33" s="711"/>
      <c r="U33" s="15"/>
    </row>
    <row r="34" spans="1:19" ht="12.75">
      <c r="A34" s="631">
        <v>24</v>
      </c>
      <c r="B34" s="629" t="s">
        <v>903</v>
      </c>
      <c r="C34" s="629">
        <v>54123</v>
      </c>
      <c r="D34" s="629">
        <v>2419</v>
      </c>
      <c r="E34" s="629">
        <v>137</v>
      </c>
      <c r="F34" s="629">
        <v>0</v>
      </c>
      <c r="G34" s="629">
        <f t="shared" si="1"/>
        <v>56679</v>
      </c>
      <c r="H34" s="629">
        <v>43473</v>
      </c>
      <c r="I34" s="629">
        <v>0</v>
      </c>
      <c r="J34" s="629">
        <v>135</v>
      </c>
      <c r="K34" s="629">
        <v>0</v>
      </c>
      <c r="L34" s="629">
        <f t="shared" si="2"/>
        <v>43608</v>
      </c>
      <c r="M34" s="629">
        <f t="shared" si="3"/>
        <v>10563939</v>
      </c>
      <c r="N34" s="629">
        <f t="shared" si="0"/>
        <v>0</v>
      </c>
      <c r="O34" s="629">
        <f t="shared" si="0"/>
        <v>32805</v>
      </c>
      <c r="P34" s="629">
        <f t="shared" si="0"/>
        <v>0</v>
      </c>
      <c r="Q34" s="629">
        <f t="shared" si="0"/>
        <v>10596744</v>
      </c>
      <c r="S34" s="711"/>
    </row>
    <row r="35" spans="1:19" ht="12.75" customHeight="1">
      <c r="A35" s="631">
        <v>25</v>
      </c>
      <c r="B35" s="629" t="s">
        <v>904</v>
      </c>
      <c r="C35" s="629">
        <v>36757</v>
      </c>
      <c r="D35" s="629">
        <v>1685</v>
      </c>
      <c r="E35" s="629">
        <v>204</v>
      </c>
      <c r="F35" s="629">
        <v>0</v>
      </c>
      <c r="G35" s="629">
        <f t="shared" si="1"/>
        <v>38646</v>
      </c>
      <c r="H35" s="629">
        <v>26385</v>
      </c>
      <c r="I35" s="629">
        <v>539</v>
      </c>
      <c r="J35" s="629">
        <v>202</v>
      </c>
      <c r="K35" s="629">
        <v>0</v>
      </c>
      <c r="L35" s="629">
        <f t="shared" si="2"/>
        <v>27126</v>
      </c>
      <c r="M35" s="629">
        <f t="shared" si="3"/>
        <v>6411555</v>
      </c>
      <c r="N35" s="629">
        <f t="shared" si="0"/>
        <v>130977</v>
      </c>
      <c r="O35" s="629">
        <f t="shared" si="0"/>
        <v>49086</v>
      </c>
      <c r="P35" s="629">
        <f t="shared" si="0"/>
        <v>0</v>
      </c>
      <c r="Q35" s="629">
        <f t="shared" si="0"/>
        <v>6591618</v>
      </c>
      <c r="S35" s="711"/>
    </row>
    <row r="36" spans="1:19" ht="12.75" customHeight="1">
      <c r="A36" s="631">
        <v>26</v>
      </c>
      <c r="B36" s="629" t="s">
        <v>905</v>
      </c>
      <c r="C36" s="629">
        <v>26581</v>
      </c>
      <c r="D36" s="629">
        <v>793</v>
      </c>
      <c r="E36" s="629">
        <v>171</v>
      </c>
      <c r="F36" s="629">
        <v>0</v>
      </c>
      <c r="G36" s="629">
        <f t="shared" si="1"/>
        <v>27545</v>
      </c>
      <c r="H36" s="629">
        <v>25172</v>
      </c>
      <c r="I36" s="629">
        <v>425</v>
      </c>
      <c r="J36" s="629">
        <v>169</v>
      </c>
      <c r="K36" s="629">
        <v>0</v>
      </c>
      <c r="L36" s="629">
        <f t="shared" si="2"/>
        <v>25766</v>
      </c>
      <c r="M36" s="629">
        <f t="shared" si="3"/>
        <v>6116796</v>
      </c>
      <c r="N36" s="629">
        <f t="shared" si="0"/>
        <v>103275</v>
      </c>
      <c r="O36" s="629">
        <f t="shared" si="0"/>
        <v>41067</v>
      </c>
      <c r="P36" s="629">
        <f t="shared" si="0"/>
        <v>0</v>
      </c>
      <c r="Q36" s="629">
        <f t="shared" si="0"/>
        <v>6261138</v>
      </c>
      <c r="S36" s="711"/>
    </row>
    <row r="37" spans="1:19" ht="12.75" customHeight="1">
      <c r="A37" s="631">
        <v>27</v>
      </c>
      <c r="B37" s="629" t="s">
        <v>906</v>
      </c>
      <c r="C37" s="629">
        <v>44896</v>
      </c>
      <c r="D37" s="629">
        <v>4049</v>
      </c>
      <c r="E37" s="629">
        <v>142</v>
      </c>
      <c r="F37" s="629">
        <v>0</v>
      </c>
      <c r="G37" s="629">
        <f t="shared" si="1"/>
        <v>49087</v>
      </c>
      <c r="H37" s="629">
        <v>39114</v>
      </c>
      <c r="I37" s="629">
        <v>0</v>
      </c>
      <c r="J37" s="629">
        <v>140</v>
      </c>
      <c r="K37" s="629">
        <v>0</v>
      </c>
      <c r="L37" s="629">
        <f t="shared" si="2"/>
        <v>39254</v>
      </c>
      <c r="M37" s="629">
        <f t="shared" si="3"/>
        <v>9504702</v>
      </c>
      <c r="N37" s="629">
        <f t="shared" si="0"/>
        <v>0</v>
      </c>
      <c r="O37" s="629">
        <f t="shared" si="0"/>
        <v>34020</v>
      </c>
      <c r="P37" s="629">
        <f t="shared" si="0"/>
        <v>0</v>
      </c>
      <c r="Q37" s="629">
        <f t="shared" si="0"/>
        <v>9538722</v>
      </c>
      <c r="R37" s="83"/>
      <c r="S37" s="711"/>
    </row>
    <row r="38" spans="1:19" ht="12.75">
      <c r="A38" s="631">
        <v>28</v>
      </c>
      <c r="B38" s="629" t="s">
        <v>907</v>
      </c>
      <c r="C38" s="629">
        <v>30786</v>
      </c>
      <c r="D38" s="629">
        <v>40</v>
      </c>
      <c r="E38" s="629">
        <v>151</v>
      </c>
      <c r="F38" s="629">
        <v>0</v>
      </c>
      <c r="G38" s="629">
        <f t="shared" si="1"/>
        <v>30977</v>
      </c>
      <c r="H38" s="629">
        <v>25403</v>
      </c>
      <c r="I38" s="629">
        <v>0</v>
      </c>
      <c r="J38" s="629">
        <v>150</v>
      </c>
      <c r="K38" s="629">
        <v>0</v>
      </c>
      <c r="L38" s="629">
        <f t="shared" si="2"/>
        <v>25553</v>
      </c>
      <c r="M38" s="629">
        <f t="shared" si="3"/>
        <v>6172929</v>
      </c>
      <c r="N38" s="629">
        <f t="shared" si="0"/>
        <v>0</v>
      </c>
      <c r="O38" s="629">
        <f t="shared" si="0"/>
        <v>36450</v>
      </c>
      <c r="P38" s="629">
        <f t="shared" si="0"/>
        <v>0</v>
      </c>
      <c r="Q38" s="629">
        <f t="shared" si="0"/>
        <v>6209379</v>
      </c>
      <c r="S38" s="711"/>
    </row>
    <row r="39" spans="1:19" ht="12.75">
      <c r="A39" s="631">
        <v>29</v>
      </c>
      <c r="B39" s="629" t="s">
        <v>1034</v>
      </c>
      <c r="C39" s="629">
        <v>36537</v>
      </c>
      <c r="D39" s="629">
        <v>1988</v>
      </c>
      <c r="E39" s="629">
        <v>567</v>
      </c>
      <c r="F39" s="629">
        <v>0</v>
      </c>
      <c r="G39" s="629">
        <f t="shared" si="1"/>
        <v>39092</v>
      </c>
      <c r="H39" s="629">
        <v>37630</v>
      </c>
      <c r="I39" s="629">
        <v>0</v>
      </c>
      <c r="J39" s="629">
        <v>562</v>
      </c>
      <c r="K39" s="629">
        <v>0</v>
      </c>
      <c r="L39" s="629">
        <f t="shared" si="2"/>
        <v>38192</v>
      </c>
      <c r="M39" s="629">
        <f t="shared" si="3"/>
        <v>9144090</v>
      </c>
      <c r="N39" s="629">
        <f t="shared" si="0"/>
        <v>0</v>
      </c>
      <c r="O39" s="629">
        <f t="shared" si="0"/>
        <v>136566</v>
      </c>
      <c r="P39" s="629">
        <f t="shared" si="0"/>
        <v>0</v>
      </c>
      <c r="Q39" s="629">
        <f t="shared" si="0"/>
        <v>9280656</v>
      </c>
      <c r="S39" s="711"/>
    </row>
    <row r="40" spans="1:19" ht="25.5">
      <c r="A40" s="631">
        <v>30</v>
      </c>
      <c r="B40" s="630" t="s">
        <v>1035</v>
      </c>
      <c r="C40" s="629">
        <v>25936</v>
      </c>
      <c r="D40" s="629">
        <v>140</v>
      </c>
      <c r="E40" s="629">
        <v>350</v>
      </c>
      <c r="F40" s="629">
        <v>0</v>
      </c>
      <c r="G40" s="629">
        <f t="shared" si="1"/>
        <v>26426</v>
      </c>
      <c r="H40" s="629">
        <v>21136</v>
      </c>
      <c r="I40" s="629">
        <v>0</v>
      </c>
      <c r="J40" s="629">
        <v>297</v>
      </c>
      <c r="K40" s="629">
        <v>0</v>
      </c>
      <c r="L40" s="629">
        <f t="shared" si="2"/>
        <v>21433</v>
      </c>
      <c r="M40" s="629">
        <f t="shared" si="3"/>
        <v>5136048</v>
      </c>
      <c r="N40" s="629">
        <f t="shared" si="0"/>
        <v>0</v>
      </c>
      <c r="O40" s="629">
        <f t="shared" si="0"/>
        <v>72171</v>
      </c>
      <c r="P40" s="629">
        <f t="shared" si="0"/>
        <v>0</v>
      </c>
      <c r="Q40" s="629">
        <f t="shared" si="0"/>
        <v>5208219</v>
      </c>
      <c r="S40" s="711"/>
    </row>
    <row r="41" spans="1:19" ht="12.75">
      <c r="A41" s="631">
        <v>31</v>
      </c>
      <c r="B41" s="629" t="s">
        <v>1036</v>
      </c>
      <c r="C41" s="629">
        <v>48035</v>
      </c>
      <c r="D41" s="629">
        <v>64</v>
      </c>
      <c r="E41" s="629">
        <v>440</v>
      </c>
      <c r="F41" s="629">
        <v>0</v>
      </c>
      <c r="G41" s="629">
        <f t="shared" si="1"/>
        <v>48539</v>
      </c>
      <c r="H41" s="629">
        <v>39017</v>
      </c>
      <c r="I41" s="629">
        <v>0</v>
      </c>
      <c r="J41" s="629">
        <v>436</v>
      </c>
      <c r="K41" s="629">
        <v>0</v>
      </c>
      <c r="L41" s="629">
        <f t="shared" si="2"/>
        <v>39453</v>
      </c>
      <c r="M41" s="629">
        <f t="shared" si="3"/>
        <v>9481131</v>
      </c>
      <c r="N41" s="629">
        <f t="shared" si="0"/>
        <v>0</v>
      </c>
      <c r="O41" s="629">
        <f t="shared" si="0"/>
        <v>105948</v>
      </c>
      <c r="P41" s="629">
        <f t="shared" si="0"/>
        <v>0</v>
      </c>
      <c r="Q41" s="629">
        <f t="shared" si="0"/>
        <v>9587079</v>
      </c>
      <c r="S41" s="711"/>
    </row>
    <row r="42" spans="1:19" ht="12.75">
      <c r="A42" s="631">
        <v>32</v>
      </c>
      <c r="B42" s="629" t="s">
        <v>1037</v>
      </c>
      <c r="C42" s="629">
        <v>48248</v>
      </c>
      <c r="D42" s="629">
        <v>2229</v>
      </c>
      <c r="E42" s="629">
        <v>73</v>
      </c>
      <c r="F42" s="629">
        <v>0</v>
      </c>
      <c r="G42" s="629">
        <f t="shared" si="1"/>
        <v>50550</v>
      </c>
      <c r="H42" s="629">
        <v>46842</v>
      </c>
      <c r="I42" s="629">
        <v>0</v>
      </c>
      <c r="J42" s="629">
        <v>72</v>
      </c>
      <c r="K42" s="629">
        <v>0</v>
      </c>
      <c r="L42" s="629">
        <f t="shared" si="2"/>
        <v>46914</v>
      </c>
      <c r="M42" s="629">
        <f t="shared" si="3"/>
        <v>11382606</v>
      </c>
      <c r="N42" s="629">
        <f t="shared" si="0"/>
        <v>0</v>
      </c>
      <c r="O42" s="629">
        <f t="shared" si="0"/>
        <v>17496</v>
      </c>
      <c r="P42" s="629">
        <f t="shared" si="0"/>
        <v>0</v>
      </c>
      <c r="Q42" s="629">
        <f t="shared" si="0"/>
        <v>11400102</v>
      </c>
      <c r="S42" s="711"/>
    </row>
    <row r="43" spans="1:19" ht="12.75">
      <c r="A43" s="631">
        <v>33</v>
      </c>
      <c r="B43" s="629" t="s">
        <v>912</v>
      </c>
      <c r="C43" s="629">
        <v>32287</v>
      </c>
      <c r="D43" s="629">
        <v>125</v>
      </c>
      <c r="E43" s="629">
        <v>450</v>
      </c>
      <c r="F43" s="629">
        <v>0</v>
      </c>
      <c r="G43" s="629">
        <f t="shared" si="1"/>
        <v>32862</v>
      </c>
      <c r="H43" s="629">
        <v>24223</v>
      </c>
      <c r="I43" s="629">
        <v>0</v>
      </c>
      <c r="J43" s="629">
        <v>430</v>
      </c>
      <c r="K43" s="629">
        <v>0</v>
      </c>
      <c r="L43" s="629">
        <f t="shared" si="2"/>
        <v>24653</v>
      </c>
      <c r="M43" s="629">
        <f t="shared" si="3"/>
        <v>5886189</v>
      </c>
      <c r="N43" s="629">
        <f t="shared" si="0"/>
        <v>0</v>
      </c>
      <c r="O43" s="629">
        <f t="shared" si="0"/>
        <v>104490</v>
      </c>
      <c r="P43" s="629">
        <f t="shared" si="0"/>
        <v>0</v>
      </c>
      <c r="Q43" s="629">
        <f t="shared" si="0"/>
        <v>5990679</v>
      </c>
      <c r="S43" s="711"/>
    </row>
    <row r="44" spans="1:17" ht="12.75">
      <c r="A44" s="867" t="s">
        <v>17</v>
      </c>
      <c r="B44" s="868"/>
      <c r="C44" s="628">
        <f>SUM(C11:C43)</f>
        <v>2018068</v>
      </c>
      <c r="D44" s="628">
        <f aca="true" t="shared" si="4" ref="D44:Q44">SUM(D11:D43)</f>
        <v>116575</v>
      </c>
      <c r="E44" s="628">
        <f t="shared" si="4"/>
        <v>16476</v>
      </c>
      <c r="F44" s="628">
        <f t="shared" si="4"/>
        <v>251</v>
      </c>
      <c r="G44" s="628">
        <f t="shared" si="4"/>
        <v>2151370</v>
      </c>
      <c r="H44" s="628">
        <f t="shared" si="4"/>
        <v>1643436</v>
      </c>
      <c r="I44" s="628">
        <f t="shared" si="4"/>
        <v>34419</v>
      </c>
      <c r="J44" s="628">
        <f t="shared" si="4"/>
        <v>16057</v>
      </c>
      <c r="K44" s="628">
        <f t="shared" si="4"/>
        <v>188</v>
      </c>
      <c r="L44" s="628">
        <f t="shared" si="4"/>
        <v>1694100</v>
      </c>
      <c r="M44" s="628">
        <f t="shared" si="4"/>
        <v>399354948</v>
      </c>
      <c r="N44" s="628">
        <f t="shared" si="4"/>
        <v>8363817</v>
      </c>
      <c r="O44" s="628">
        <f t="shared" si="4"/>
        <v>3901851</v>
      </c>
      <c r="P44" s="628">
        <f t="shared" si="4"/>
        <v>45684</v>
      </c>
      <c r="Q44" s="628">
        <f t="shared" si="4"/>
        <v>411666300</v>
      </c>
    </row>
    <row r="45" spans="1:17" ht="12.75">
      <c r="A45" s="632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</row>
    <row r="46" spans="1:4" ht="12.75">
      <c r="A46" s="10" t="s">
        <v>8</v>
      </c>
      <c r="B46"/>
      <c r="C46"/>
      <c r="D46"/>
    </row>
    <row r="47" spans="1:4" ht="12.75">
      <c r="A47" t="s">
        <v>9</v>
      </c>
      <c r="B47"/>
      <c r="C47"/>
      <c r="D47"/>
    </row>
    <row r="48" spans="1:12" ht="12.75">
      <c r="A48" t="s">
        <v>10</v>
      </c>
      <c r="B48"/>
      <c r="C48"/>
      <c r="D48"/>
      <c r="I48" s="11"/>
      <c r="J48" s="11"/>
      <c r="K48" s="11"/>
      <c r="L48" s="11"/>
    </row>
    <row r="49" spans="1:19" ht="12.75">
      <c r="A49" s="15" t="s">
        <v>428</v>
      </c>
      <c r="B49"/>
      <c r="C49"/>
      <c r="D49"/>
      <c r="E49"/>
      <c r="F49"/>
      <c r="G49"/>
      <c r="H49"/>
      <c r="I49"/>
      <c r="J49" s="11"/>
      <c r="K49" s="11"/>
      <c r="L49" s="11"/>
      <c r="M49"/>
      <c r="N49"/>
      <c r="O49"/>
      <c r="P49"/>
      <c r="Q49"/>
      <c r="R49"/>
      <c r="S49"/>
    </row>
    <row r="50" spans="1:19" ht="12.75">
      <c r="A50"/>
      <c r="B50"/>
      <c r="C50" s="15" t="s">
        <v>430</v>
      </c>
      <c r="D50"/>
      <c r="E50" s="12"/>
      <c r="F50" s="12"/>
      <c r="G50" s="12"/>
      <c r="H50" s="12"/>
      <c r="I50" s="12"/>
      <c r="J50" s="12"/>
      <c r="K50" s="12"/>
      <c r="L50" s="12"/>
      <c r="M50" s="12"/>
      <c r="N50"/>
      <c r="O50"/>
      <c r="P50"/>
      <c r="Q50"/>
      <c r="R50"/>
      <c r="S50"/>
    </row>
    <row r="51" spans="15:17" ht="15.75">
      <c r="O51" s="794" t="s">
        <v>1090</v>
      </c>
      <c r="P51" s="794"/>
      <c r="Q51" s="794"/>
    </row>
    <row r="52" spans="1:17" ht="15.75">
      <c r="A52" s="14" t="s">
        <v>12</v>
      </c>
      <c r="B52" s="14"/>
      <c r="C52" s="14"/>
      <c r="D52" s="14"/>
      <c r="E52" s="14"/>
      <c r="F52" s="14"/>
      <c r="G52" s="14"/>
      <c r="I52" s="14"/>
      <c r="O52" s="794" t="s">
        <v>476</v>
      </c>
      <c r="P52" s="794"/>
      <c r="Q52" s="794"/>
    </row>
    <row r="53" spans="1:17" ht="15.75">
      <c r="A53" s="83"/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794" t="s">
        <v>1089</v>
      </c>
      <c r="P53" s="794"/>
      <c r="Q53" s="794"/>
    </row>
    <row r="54" spans="1:19" ht="12.75" customHeight="1">
      <c r="A54" s="83" t="s">
        <v>89</v>
      </c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</row>
    <row r="55" spans="1:17" ht="12.75">
      <c r="A55" s="14"/>
      <c r="B55" s="14"/>
      <c r="C55" s="14"/>
      <c r="D55" s="14"/>
      <c r="E55" s="14"/>
      <c r="F55" s="14"/>
      <c r="N55" s="36"/>
      <c r="O55" s="36"/>
      <c r="P55" s="36"/>
      <c r="Q55" s="36"/>
    </row>
  </sheetData>
  <sheetProtection/>
  <mergeCells count="15">
    <mergeCell ref="O53:Q53"/>
    <mergeCell ref="O52:Q52"/>
    <mergeCell ref="N7:R7"/>
    <mergeCell ref="C8:G8"/>
    <mergeCell ref="H8:L8"/>
    <mergeCell ref="A44:B44"/>
    <mergeCell ref="O51:Q51"/>
    <mergeCell ref="O1:Q1"/>
    <mergeCell ref="A2:L2"/>
    <mergeCell ref="A3:L3"/>
    <mergeCell ref="A5:L5"/>
    <mergeCell ref="M8:Q8"/>
    <mergeCell ref="A8:A9"/>
    <mergeCell ref="B8:B9"/>
    <mergeCell ref="A7:B7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7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"/>
  <sheetViews>
    <sheetView view="pageBreakPreview" zoomScaleSheetLayoutView="100" zoomScalePageLayoutView="0" workbookViewId="0" topLeftCell="A29">
      <selection activeCell="C47" sqref="C47"/>
    </sheetView>
  </sheetViews>
  <sheetFormatPr defaultColWidth="9.140625" defaultRowHeight="12.75"/>
  <cols>
    <col min="1" max="1" width="6.00390625" style="0" customWidth="1"/>
    <col min="2" max="2" width="15.57421875" style="0" customWidth="1"/>
    <col min="3" max="3" width="17.28125" style="0" customWidth="1"/>
    <col min="4" max="4" width="19.00390625" style="0" customWidth="1"/>
    <col min="5" max="5" width="19.7109375" style="0" customWidth="1"/>
    <col min="6" max="6" width="18.8515625" style="0" customWidth="1"/>
    <col min="7" max="7" width="15.28125" style="0" customWidth="1"/>
    <col min="9" max="9" width="11.28125" style="0" bestFit="1" customWidth="1"/>
  </cols>
  <sheetData>
    <row r="1" spans="1:7" ht="18">
      <c r="A1" s="852" t="s">
        <v>0</v>
      </c>
      <c r="B1" s="852"/>
      <c r="C1" s="852"/>
      <c r="D1" s="852"/>
      <c r="E1" s="852"/>
      <c r="G1" s="193" t="s">
        <v>632</v>
      </c>
    </row>
    <row r="2" spans="1:6" ht="21">
      <c r="A2" s="853" t="s">
        <v>697</v>
      </c>
      <c r="B2" s="853"/>
      <c r="C2" s="853"/>
      <c r="D2" s="853"/>
      <c r="E2" s="853"/>
      <c r="F2" s="853"/>
    </row>
    <row r="3" spans="1:2" ht="15">
      <c r="A3" s="195"/>
      <c r="B3" s="195"/>
    </row>
    <row r="4" spans="1:6" ht="18" customHeight="1">
      <c r="A4" s="854" t="s">
        <v>633</v>
      </c>
      <c r="B4" s="854"/>
      <c r="C4" s="854"/>
      <c r="D4" s="854"/>
      <c r="E4" s="854"/>
      <c r="F4" s="854"/>
    </row>
    <row r="5" spans="1:2" ht="15">
      <c r="A5" s="196" t="s">
        <v>251</v>
      </c>
      <c r="B5" s="196"/>
    </row>
    <row r="6" spans="1:7" ht="15">
      <c r="A6" s="196"/>
      <c r="B6" s="196"/>
      <c r="F6" s="855" t="s">
        <v>776</v>
      </c>
      <c r="G6" s="855"/>
    </row>
    <row r="7" spans="1:9" ht="42" customHeight="1">
      <c r="A7" s="197" t="s">
        <v>2</v>
      </c>
      <c r="B7" s="197" t="s">
        <v>3</v>
      </c>
      <c r="C7" s="302" t="s">
        <v>634</v>
      </c>
      <c r="D7" s="302" t="s">
        <v>635</v>
      </c>
      <c r="E7" s="302" t="s">
        <v>636</v>
      </c>
      <c r="F7" s="302" t="s">
        <v>637</v>
      </c>
      <c r="G7" s="285" t="s">
        <v>638</v>
      </c>
      <c r="H7" s="12"/>
      <c r="I7" s="12"/>
    </row>
    <row r="8" spans="1:9" s="193" customFormat="1" ht="15">
      <c r="A8" s="199" t="s">
        <v>258</v>
      </c>
      <c r="B8" s="199" t="s">
        <v>259</v>
      </c>
      <c r="C8" s="199" t="s">
        <v>260</v>
      </c>
      <c r="D8" s="199" t="s">
        <v>261</v>
      </c>
      <c r="E8" s="199" t="s">
        <v>262</v>
      </c>
      <c r="F8" s="199" t="s">
        <v>263</v>
      </c>
      <c r="G8" s="199" t="s">
        <v>264</v>
      </c>
      <c r="H8" s="604"/>
      <c r="I8" s="604"/>
    </row>
    <row r="9" spans="1:9" s="193" customFormat="1" ht="15.75">
      <c r="A9" s="9">
        <v>1</v>
      </c>
      <c r="B9" s="412" t="s">
        <v>879</v>
      </c>
      <c r="C9" s="413">
        <v>338248</v>
      </c>
      <c r="D9" s="414">
        <v>336842</v>
      </c>
      <c r="E9" s="414">
        <v>937</v>
      </c>
      <c r="F9" s="414">
        <v>469</v>
      </c>
      <c r="G9" s="415">
        <v>0</v>
      </c>
      <c r="H9" s="605"/>
      <c r="I9" s="604"/>
    </row>
    <row r="10" spans="1:9" s="193" customFormat="1" ht="15.75">
      <c r="A10" s="9">
        <v>2</v>
      </c>
      <c r="B10" s="412" t="s">
        <v>881</v>
      </c>
      <c r="C10" s="413">
        <v>138247</v>
      </c>
      <c r="D10" s="414">
        <v>137716</v>
      </c>
      <c r="E10" s="414">
        <v>354</v>
      </c>
      <c r="F10" s="414">
        <v>177</v>
      </c>
      <c r="G10" s="415">
        <v>0</v>
      </c>
      <c r="H10" s="605"/>
      <c r="I10" s="604"/>
    </row>
    <row r="11" spans="1:9" s="193" customFormat="1" ht="15.75">
      <c r="A11" s="9">
        <v>3</v>
      </c>
      <c r="B11" s="412" t="s">
        <v>882</v>
      </c>
      <c r="C11" s="413">
        <v>229740</v>
      </c>
      <c r="D11" s="414">
        <v>228901</v>
      </c>
      <c r="E11" s="414">
        <v>559</v>
      </c>
      <c r="F11" s="414">
        <v>280</v>
      </c>
      <c r="G11" s="415">
        <v>0</v>
      </c>
      <c r="H11" s="605"/>
      <c r="I11" s="604"/>
    </row>
    <row r="12" spans="1:9" s="193" customFormat="1" ht="15.75">
      <c r="A12" s="9">
        <v>4</v>
      </c>
      <c r="B12" s="412" t="s">
        <v>883</v>
      </c>
      <c r="C12" s="413">
        <v>217416</v>
      </c>
      <c r="D12" s="414">
        <v>216631</v>
      </c>
      <c r="E12" s="414">
        <v>523</v>
      </c>
      <c r="F12" s="414">
        <v>262</v>
      </c>
      <c r="G12" s="415">
        <v>0</v>
      </c>
      <c r="H12" s="605"/>
      <c r="I12" s="604"/>
    </row>
    <row r="13" spans="1:9" s="193" customFormat="1" ht="15.75">
      <c r="A13" s="9">
        <v>5</v>
      </c>
      <c r="B13" s="412" t="s">
        <v>884</v>
      </c>
      <c r="C13" s="413">
        <v>475715</v>
      </c>
      <c r="D13" s="414">
        <v>473751</v>
      </c>
      <c r="E13" s="414">
        <v>1309</v>
      </c>
      <c r="F13" s="414">
        <v>655</v>
      </c>
      <c r="G13" s="415">
        <v>0</v>
      </c>
      <c r="H13" s="605"/>
      <c r="I13" s="604"/>
    </row>
    <row r="14" spans="1:9" s="193" customFormat="1" ht="15.75">
      <c r="A14" s="9">
        <v>6</v>
      </c>
      <c r="B14" s="412" t="s">
        <v>885</v>
      </c>
      <c r="C14" s="413">
        <v>123607</v>
      </c>
      <c r="D14" s="414">
        <v>123223</v>
      </c>
      <c r="E14" s="414">
        <v>256</v>
      </c>
      <c r="F14" s="414">
        <v>128</v>
      </c>
      <c r="G14" s="415">
        <v>0</v>
      </c>
      <c r="H14" s="605"/>
      <c r="I14" s="604"/>
    </row>
    <row r="15" spans="1:9" s="193" customFormat="1" ht="15.75">
      <c r="A15" s="9">
        <v>7</v>
      </c>
      <c r="B15" s="412" t="s">
        <v>886</v>
      </c>
      <c r="C15" s="413">
        <v>63893</v>
      </c>
      <c r="D15" s="414">
        <v>63563</v>
      </c>
      <c r="E15" s="414">
        <v>220</v>
      </c>
      <c r="F15" s="414">
        <v>110</v>
      </c>
      <c r="G15" s="415">
        <v>0</v>
      </c>
      <c r="H15" s="605"/>
      <c r="I15" s="604"/>
    </row>
    <row r="16" spans="1:9" s="193" customFormat="1" ht="15.75">
      <c r="A16" s="9">
        <v>8</v>
      </c>
      <c r="B16" s="412" t="s">
        <v>887</v>
      </c>
      <c r="C16" s="413">
        <v>254549</v>
      </c>
      <c r="D16" s="414">
        <v>253547</v>
      </c>
      <c r="E16" s="414">
        <v>668</v>
      </c>
      <c r="F16" s="414">
        <v>334</v>
      </c>
      <c r="G16" s="415">
        <v>0</v>
      </c>
      <c r="H16" s="605"/>
      <c r="I16" s="604"/>
    </row>
    <row r="17" spans="1:9" s="193" customFormat="1" ht="15.75">
      <c r="A17" s="9">
        <v>9</v>
      </c>
      <c r="B17" s="412" t="s">
        <v>913</v>
      </c>
      <c r="C17" s="413">
        <v>256512</v>
      </c>
      <c r="D17" s="414">
        <v>255375</v>
      </c>
      <c r="E17" s="414">
        <v>758</v>
      </c>
      <c r="F17" s="414">
        <v>379</v>
      </c>
      <c r="G17" s="415">
        <v>0</v>
      </c>
      <c r="H17" s="605"/>
      <c r="I17" s="604"/>
    </row>
    <row r="18" spans="1:9" s="193" customFormat="1" ht="15.75">
      <c r="A18" s="9">
        <v>10</v>
      </c>
      <c r="B18" s="412" t="s">
        <v>889</v>
      </c>
      <c r="C18" s="413">
        <v>46251</v>
      </c>
      <c r="D18" s="414">
        <v>46075</v>
      </c>
      <c r="E18" s="414">
        <v>117</v>
      </c>
      <c r="F18" s="414">
        <v>59</v>
      </c>
      <c r="G18" s="415">
        <v>0</v>
      </c>
      <c r="H18" s="605"/>
      <c r="I18" s="604"/>
    </row>
    <row r="19" spans="1:9" s="193" customFormat="1" ht="15.75">
      <c r="A19" s="9">
        <v>11</v>
      </c>
      <c r="B19" s="412" t="s">
        <v>890</v>
      </c>
      <c r="C19" s="413">
        <v>130417</v>
      </c>
      <c r="D19" s="414">
        <v>129971</v>
      </c>
      <c r="E19" s="414">
        <v>297</v>
      </c>
      <c r="F19" s="414">
        <v>149</v>
      </c>
      <c r="G19" s="415">
        <v>0</v>
      </c>
      <c r="H19" s="605"/>
      <c r="I19" s="604"/>
    </row>
    <row r="20" spans="1:9" s="193" customFormat="1" ht="15.75">
      <c r="A20" s="9">
        <v>12</v>
      </c>
      <c r="B20" s="412" t="s">
        <v>891</v>
      </c>
      <c r="C20" s="413">
        <v>215375</v>
      </c>
      <c r="D20" s="414">
        <v>214584</v>
      </c>
      <c r="E20" s="414">
        <v>527</v>
      </c>
      <c r="F20" s="414">
        <v>264</v>
      </c>
      <c r="G20" s="415">
        <v>0</v>
      </c>
      <c r="H20" s="605"/>
      <c r="I20" s="604"/>
    </row>
    <row r="21" spans="1:9" s="193" customFormat="1" ht="15.75">
      <c r="A21" s="9">
        <v>13</v>
      </c>
      <c r="B21" s="412" t="s">
        <v>892</v>
      </c>
      <c r="C21" s="413">
        <v>358482</v>
      </c>
      <c r="D21" s="414">
        <v>357100</v>
      </c>
      <c r="E21" s="414">
        <v>921</v>
      </c>
      <c r="F21" s="414">
        <v>461</v>
      </c>
      <c r="G21" s="415">
        <v>0</v>
      </c>
      <c r="H21" s="605"/>
      <c r="I21" s="604"/>
    </row>
    <row r="22" spans="1:9" s="193" customFormat="1" ht="15.75">
      <c r="A22" s="9">
        <v>14</v>
      </c>
      <c r="B22" s="412" t="s">
        <v>893</v>
      </c>
      <c r="C22" s="413">
        <v>98929</v>
      </c>
      <c r="D22" s="414">
        <v>98584</v>
      </c>
      <c r="E22" s="414">
        <v>230</v>
      </c>
      <c r="F22" s="414">
        <v>115</v>
      </c>
      <c r="G22" s="415">
        <v>0</v>
      </c>
      <c r="H22" s="605"/>
      <c r="I22" s="604"/>
    </row>
    <row r="23" spans="1:9" s="193" customFormat="1" ht="15.75">
      <c r="A23" s="9">
        <v>15</v>
      </c>
      <c r="B23" s="412" t="s">
        <v>894</v>
      </c>
      <c r="C23" s="413">
        <v>87070</v>
      </c>
      <c r="D23" s="414">
        <v>86689</v>
      </c>
      <c r="E23" s="414">
        <v>254</v>
      </c>
      <c r="F23" s="414">
        <v>127</v>
      </c>
      <c r="G23" s="415">
        <v>0</v>
      </c>
      <c r="H23" s="605"/>
      <c r="I23" s="604"/>
    </row>
    <row r="24" spans="1:9" s="193" customFormat="1" ht="15.75">
      <c r="A24" s="9">
        <v>16</v>
      </c>
      <c r="B24" s="412" t="s">
        <v>895</v>
      </c>
      <c r="C24" s="413">
        <v>43268</v>
      </c>
      <c r="D24" s="414">
        <v>43074</v>
      </c>
      <c r="E24" s="414">
        <v>129</v>
      </c>
      <c r="F24" s="414">
        <v>65</v>
      </c>
      <c r="G24" s="415">
        <v>0</v>
      </c>
      <c r="H24" s="605"/>
      <c r="I24" s="604"/>
    </row>
    <row r="25" spans="1:10" ht="15.75">
      <c r="A25" s="9">
        <v>17</v>
      </c>
      <c r="B25" s="412" t="s">
        <v>896</v>
      </c>
      <c r="C25" s="413">
        <v>210197</v>
      </c>
      <c r="D25" s="414">
        <v>209154</v>
      </c>
      <c r="E25" s="414">
        <v>695</v>
      </c>
      <c r="F25" s="414">
        <v>348</v>
      </c>
      <c r="G25" s="415">
        <v>0</v>
      </c>
      <c r="H25" s="605"/>
      <c r="I25" s="12"/>
      <c r="J25" s="193"/>
    </row>
    <row r="26" spans="1:10" ht="15.75">
      <c r="A26" s="9">
        <v>18</v>
      </c>
      <c r="B26" s="412" t="s">
        <v>897</v>
      </c>
      <c r="C26" s="413">
        <v>170602</v>
      </c>
      <c r="D26" s="414">
        <v>169966</v>
      </c>
      <c r="E26" s="414">
        <v>424</v>
      </c>
      <c r="F26" s="414">
        <v>212</v>
      </c>
      <c r="G26" s="415">
        <v>0</v>
      </c>
      <c r="H26" s="605"/>
      <c r="I26" s="12"/>
      <c r="J26" s="193"/>
    </row>
    <row r="27" spans="1:10" ht="15.75">
      <c r="A27" s="9">
        <v>19</v>
      </c>
      <c r="B27" s="412" t="s">
        <v>898</v>
      </c>
      <c r="C27" s="413">
        <v>168370</v>
      </c>
      <c r="D27" s="414">
        <v>167734</v>
      </c>
      <c r="E27" s="414">
        <v>424</v>
      </c>
      <c r="F27" s="414">
        <v>212</v>
      </c>
      <c r="G27" s="415">
        <v>0</v>
      </c>
      <c r="H27" s="605"/>
      <c r="I27" s="12"/>
      <c r="J27" s="193"/>
    </row>
    <row r="28" spans="1:10" ht="15.75">
      <c r="A28" s="9">
        <v>20</v>
      </c>
      <c r="B28" s="412" t="s">
        <v>899</v>
      </c>
      <c r="C28" s="413">
        <v>174557</v>
      </c>
      <c r="D28" s="414">
        <v>173950</v>
      </c>
      <c r="E28" s="414">
        <v>405</v>
      </c>
      <c r="F28" s="414">
        <v>202</v>
      </c>
      <c r="G28" s="415">
        <v>0</v>
      </c>
      <c r="H28" s="605"/>
      <c r="I28" s="12"/>
      <c r="J28" s="193"/>
    </row>
    <row r="29" spans="1:10" ht="15" customHeight="1">
      <c r="A29" s="9">
        <v>21</v>
      </c>
      <c r="B29" s="412" t="s">
        <v>900</v>
      </c>
      <c r="C29" s="413">
        <v>282888</v>
      </c>
      <c r="D29" s="414">
        <v>281155</v>
      </c>
      <c r="E29" s="414">
        <v>696</v>
      </c>
      <c r="F29" s="414">
        <v>348</v>
      </c>
      <c r="G29" s="415">
        <v>0</v>
      </c>
      <c r="H29" s="605"/>
      <c r="I29" s="606"/>
      <c r="J29" s="193"/>
    </row>
    <row r="30" spans="1:10" ht="15" customHeight="1">
      <c r="A30" s="9">
        <v>22</v>
      </c>
      <c r="B30" s="412" t="s">
        <v>901</v>
      </c>
      <c r="C30" s="413">
        <v>177922</v>
      </c>
      <c r="D30" s="414">
        <v>177267</v>
      </c>
      <c r="E30" s="414">
        <v>437</v>
      </c>
      <c r="F30" s="414">
        <v>218</v>
      </c>
      <c r="G30" s="415">
        <v>0</v>
      </c>
      <c r="H30" s="605"/>
      <c r="I30" s="606"/>
      <c r="J30" s="193"/>
    </row>
    <row r="31" spans="1:10" ht="15" customHeight="1">
      <c r="A31" s="9">
        <v>23</v>
      </c>
      <c r="B31" s="412" t="s">
        <v>902</v>
      </c>
      <c r="C31" s="413">
        <v>180257</v>
      </c>
      <c r="D31" s="414">
        <v>179549</v>
      </c>
      <c r="E31" s="414">
        <v>472</v>
      </c>
      <c r="F31" s="414">
        <v>236</v>
      </c>
      <c r="G31" s="415">
        <v>0</v>
      </c>
      <c r="H31" s="605"/>
      <c r="I31" s="606"/>
      <c r="J31" s="193"/>
    </row>
    <row r="32" spans="1:10" ht="15.75">
      <c r="A32" s="9">
        <v>24</v>
      </c>
      <c r="B32" s="412" t="s">
        <v>903</v>
      </c>
      <c r="C32" s="413">
        <v>148025</v>
      </c>
      <c r="D32" s="414">
        <v>147473</v>
      </c>
      <c r="E32" s="414">
        <v>368</v>
      </c>
      <c r="F32" s="414">
        <v>184</v>
      </c>
      <c r="G32" s="415">
        <v>0</v>
      </c>
      <c r="H32" s="605"/>
      <c r="I32" s="607"/>
      <c r="J32" s="193"/>
    </row>
    <row r="33" spans="1:13" ht="15.75">
      <c r="A33" s="9">
        <v>25</v>
      </c>
      <c r="B33" s="412" t="s">
        <v>904</v>
      </c>
      <c r="C33" s="413">
        <v>93093</v>
      </c>
      <c r="D33" s="414">
        <v>92832</v>
      </c>
      <c r="E33" s="414">
        <v>174</v>
      </c>
      <c r="F33" s="414">
        <v>87</v>
      </c>
      <c r="G33" s="415">
        <v>0</v>
      </c>
      <c r="H33" s="605"/>
      <c r="I33" s="607"/>
      <c r="J33" s="193"/>
      <c r="K33" s="303"/>
      <c r="L33" s="303"/>
      <c r="M33" s="303"/>
    </row>
    <row r="34" spans="1:10" ht="15.75">
      <c r="A34" s="9">
        <v>26</v>
      </c>
      <c r="B34" s="412" t="s">
        <v>905</v>
      </c>
      <c r="C34" s="413">
        <v>76384</v>
      </c>
      <c r="D34" s="414">
        <v>76089</v>
      </c>
      <c r="E34" s="414">
        <v>197</v>
      </c>
      <c r="F34" s="414">
        <v>98</v>
      </c>
      <c r="G34" s="415">
        <v>0</v>
      </c>
      <c r="H34" s="605"/>
      <c r="I34" s="12"/>
      <c r="J34" s="193"/>
    </row>
    <row r="35" spans="1:10" ht="15.75">
      <c r="A35" s="9">
        <v>27</v>
      </c>
      <c r="B35" s="412" t="s">
        <v>906</v>
      </c>
      <c r="C35" s="413">
        <v>123661</v>
      </c>
      <c r="D35" s="414">
        <v>123118</v>
      </c>
      <c r="E35" s="414">
        <v>362</v>
      </c>
      <c r="F35" s="414">
        <v>181</v>
      </c>
      <c r="G35" s="415">
        <v>0</v>
      </c>
      <c r="H35" s="605"/>
      <c r="I35" s="12"/>
      <c r="J35" s="193"/>
    </row>
    <row r="36" spans="1:10" ht="15.75">
      <c r="A36" s="9">
        <v>28</v>
      </c>
      <c r="B36" s="412" t="s">
        <v>907</v>
      </c>
      <c r="C36" s="413">
        <v>76473</v>
      </c>
      <c r="D36" s="414">
        <v>76183</v>
      </c>
      <c r="E36" s="414">
        <v>193</v>
      </c>
      <c r="F36" s="414">
        <v>97</v>
      </c>
      <c r="G36" s="415">
        <v>0</v>
      </c>
      <c r="H36" s="605"/>
      <c r="I36" s="12"/>
      <c r="J36" s="193"/>
    </row>
    <row r="37" spans="1:10" ht="15.75">
      <c r="A37" s="9">
        <v>29</v>
      </c>
      <c r="B37" s="412" t="s">
        <v>908</v>
      </c>
      <c r="C37" s="413">
        <v>118917</v>
      </c>
      <c r="D37" s="414">
        <v>118459</v>
      </c>
      <c r="E37" s="414">
        <v>305</v>
      </c>
      <c r="F37" s="414">
        <v>153</v>
      </c>
      <c r="G37" s="415">
        <v>0</v>
      </c>
      <c r="H37" s="605"/>
      <c r="I37" s="12"/>
      <c r="J37" s="193"/>
    </row>
    <row r="38" spans="1:10" ht="31.5">
      <c r="A38" s="9">
        <v>30</v>
      </c>
      <c r="B38" s="505" t="s">
        <v>909</v>
      </c>
      <c r="C38" s="413">
        <v>70084</v>
      </c>
      <c r="D38" s="414">
        <v>69878</v>
      </c>
      <c r="E38" s="414">
        <v>137</v>
      </c>
      <c r="F38" s="414">
        <v>69</v>
      </c>
      <c r="G38" s="415">
        <v>0</v>
      </c>
      <c r="H38" s="605"/>
      <c r="I38" s="12"/>
      <c r="J38" s="193"/>
    </row>
    <row r="39" spans="1:10" ht="15.75">
      <c r="A39" s="9">
        <v>31</v>
      </c>
      <c r="B39" s="412" t="s">
        <v>910</v>
      </c>
      <c r="C39" s="413">
        <v>113748</v>
      </c>
      <c r="D39" s="414">
        <v>113274</v>
      </c>
      <c r="E39" s="414">
        <v>316</v>
      </c>
      <c r="F39" s="414">
        <v>158</v>
      </c>
      <c r="G39" s="415">
        <v>0</v>
      </c>
      <c r="H39" s="605"/>
      <c r="I39" s="12"/>
      <c r="J39" s="193"/>
    </row>
    <row r="40" spans="1:10" ht="15.75">
      <c r="A40" s="9">
        <v>32</v>
      </c>
      <c r="B40" s="412" t="s">
        <v>911</v>
      </c>
      <c r="C40" s="413">
        <v>132825</v>
      </c>
      <c r="D40" s="414">
        <v>132365</v>
      </c>
      <c r="E40" s="414">
        <v>307</v>
      </c>
      <c r="F40" s="414">
        <v>153</v>
      </c>
      <c r="G40" s="415">
        <v>0</v>
      </c>
      <c r="H40" s="605"/>
      <c r="I40" s="12"/>
      <c r="J40" s="193"/>
    </row>
    <row r="41" spans="1:10" ht="15.75">
      <c r="A41" s="9">
        <v>33</v>
      </c>
      <c r="B41" s="412" t="s">
        <v>912</v>
      </c>
      <c r="C41" s="413">
        <v>92597</v>
      </c>
      <c r="D41" s="414">
        <v>92246</v>
      </c>
      <c r="E41" s="414">
        <v>234</v>
      </c>
      <c r="F41" s="414">
        <v>117</v>
      </c>
      <c r="G41" s="415">
        <v>0</v>
      </c>
      <c r="H41" s="605"/>
      <c r="I41" s="12"/>
      <c r="J41" s="193"/>
    </row>
    <row r="42" spans="1:10" ht="18.75">
      <c r="A42" s="869" t="s">
        <v>17</v>
      </c>
      <c r="B42" s="869"/>
      <c r="C42" s="637">
        <f>SUM(C9:C41)</f>
        <v>5488319</v>
      </c>
      <c r="D42" s="637">
        <f>SUM(D9:D41)</f>
        <v>5466318</v>
      </c>
      <c r="E42" s="637">
        <f>SUM(E9:E41)</f>
        <v>14205</v>
      </c>
      <c r="F42" s="637">
        <f>SUM(F9:F41)</f>
        <v>7107</v>
      </c>
      <c r="G42" s="638">
        <f>SUM(G9:G41)</f>
        <v>0</v>
      </c>
      <c r="H42" s="605"/>
      <c r="I42" s="633"/>
      <c r="J42" s="193"/>
    </row>
    <row r="43" spans="3:9" ht="15.75">
      <c r="C43" s="12"/>
      <c r="D43" s="634"/>
      <c r="H43" s="12"/>
      <c r="I43" s="12"/>
    </row>
    <row r="44" spans="3:9" ht="18.75">
      <c r="C44" s="635"/>
      <c r="D44" s="636"/>
      <c r="H44" s="12"/>
      <c r="I44" s="12"/>
    </row>
    <row r="45" spans="3:4" ht="12.75">
      <c r="C45" s="12"/>
      <c r="D45" s="12"/>
    </row>
    <row r="46" spans="1:7" ht="15.75">
      <c r="A46" s="303"/>
      <c r="B46" s="303"/>
      <c r="C46" s="303"/>
      <c r="D46" s="303"/>
      <c r="E46" s="794" t="s">
        <v>1090</v>
      </c>
      <c r="F46" s="794"/>
      <c r="G46" s="794"/>
    </row>
    <row r="47" spans="1:7" ht="16.5" customHeight="1">
      <c r="A47" s="303"/>
      <c r="B47" s="303"/>
      <c r="C47" s="303"/>
      <c r="D47" s="303"/>
      <c r="E47" s="794" t="s">
        <v>476</v>
      </c>
      <c r="F47" s="794"/>
      <c r="G47" s="794"/>
    </row>
    <row r="48" spans="1:7" ht="15.75" customHeight="1">
      <c r="A48" s="303"/>
      <c r="B48" s="303"/>
      <c r="C48" s="303"/>
      <c r="D48" s="303"/>
      <c r="E48" s="794" t="s">
        <v>1089</v>
      </c>
      <c r="F48" s="794"/>
      <c r="G48" s="794"/>
    </row>
    <row r="49" spans="1:7" ht="12.75">
      <c r="A49" s="303" t="s">
        <v>12</v>
      </c>
      <c r="C49" s="303"/>
      <c r="D49" s="303"/>
      <c r="E49" s="303"/>
      <c r="F49" s="305"/>
      <c r="G49" s="306"/>
    </row>
  </sheetData>
  <sheetProtection/>
  <mergeCells count="8">
    <mergeCell ref="E48:G48"/>
    <mergeCell ref="A42:B42"/>
    <mergeCell ref="A1:E1"/>
    <mergeCell ref="A2:F2"/>
    <mergeCell ref="A4:F4"/>
    <mergeCell ref="F6:G6"/>
    <mergeCell ref="E46:G46"/>
    <mergeCell ref="E47:G47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6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2"/>
  <sheetViews>
    <sheetView view="pageBreakPreview" zoomScale="90" zoomScaleSheetLayoutView="90" zoomScalePageLayoutView="0" workbookViewId="0" topLeftCell="B19">
      <selection activeCell="O45" sqref="O45"/>
    </sheetView>
  </sheetViews>
  <sheetFormatPr defaultColWidth="9.140625" defaultRowHeight="12.75"/>
  <cols>
    <col min="1" max="1" width="7.421875" style="15" customWidth="1"/>
    <col min="2" max="2" width="17.140625" style="15" customWidth="1"/>
    <col min="3" max="3" width="11.00390625" style="15" customWidth="1"/>
    <col min="4" max="4" width="10.00390625" style="15" customWidth="1"/>
    <col min="5" max="5" width="13.140625" style="15" customWidth="1"/>
    <col min="6" max="6" width="15.140625" style="15" customWidth="1"/>
    <col min="7" max="7" width="13.28125" style="15" customWidth="1"/>
    <col min="8" max="8" width="14.7109375" style="15" customWidth="1"/>
    <col min="9" max="9" width="16.7109375" style="15" customWidth="1"/>
    <col min="10" max="10" width="19.28125" style="15" customWidth="1"/>
    <col min="11" max="16384" width="9.140625" style="15" customWidth="1"/>
  </cols>
  <sheetData>
    <row r="1" spans="5:10" ht="12.75">
      <c r="E1" s="751"/>
      <c r="F1" s="751"/>
      <c r="G1" s="751"/>
      <c r="H1" s="751"/>
      <c r="I1" s="751"/>
      <c r="J1" s="133" t="s">
        <v>61</v>
      </c>
    </row>
    <row r="2" spans="1:10" ht="15">
      <c r="A2" s="862" t="s">
        <v>0</v>
      </c>
      <c r="B2" s="862"/>
      <c r="C2" s="862"/>
      <c r="D2" s="862"/>
      <c r="E2" s="862"/>
      <c r="F2" s="862"/>
      <c r="G2" s="862"/>
      <c r="H2" s="862"/>
      <c r="I2" s="862"/>
      <c r="J2" s="862"/>
    </row>
    <row r="3" spans="1:10" ht="20.25">
      <c r="A3" s="748" t="s">
        <v>697</v>
      </c>
      <c r="B3" s="748"/>
      <c r="C3" s="748"/>
      <c r="D3" s="748"/>
      <c r="E3" s="748"/>
      <c r="F3" s="748"/>
      <c r="G3" s="748"/>
      <c r="H3" s="748"/>
      <c r="I3" s="748"/>
      <c r="J3" s="748"/>
    </row>
    <row r="4" ht="14.25" customHeight="1"/>
    <row r="5" spans="1:10" ht="31.5" customHeight="1">
      <c r="A5" s="866" t="s">
        <v>743</v>
      </c>
      <c r="B5" s="866"/>
      <c r="C5" s="866"/>
      <c r="D5" s="866"/>
      <c r="E5" s="866"/>
      <c r="F5" s="866"/>
      <c r="G5" s="866"/>
      <c r="H5" s="866"/>
      <c r="I5" s="866"/>
      <c r="J5" s="866"/>
    </row>
    <row r="6" spans="1:10" ht="13.5" customHeight="1">
      <c r="A6" s="1"/>
      <c r="B6" s="1"/>
      <c r="C6" s="1"/>
      <c r="D6" s="1"/>
      <c r="E6" s="1"/>
      <c r="F6" s="1"/>
      <c r="G6" s="1"/>
      <c r="H6" s="1"/>
      <c r="I6" s="1"/>
      <c r="J6" s="1"/>
    </row>
    <row r="7" ht="0.75" customHeight="1"/>
    <row r="8" spans="1:12" ht="12.75">
      <c r="A8" s="750" t="s">
        <v>158</v>
      </c>
      <c r="B8" s="750"/>
      <c r="C8" s="32"/>
      <c r="H8" s="855" t="s">
        <v>774</v>
      </c>
      <c r="I8" s="855"/>
      <c r="J8" s="855"/>
      <c r="K8" s="99"/>
      <c r="L8" s="99"/>
    </row>
    <row r="9" spans="1:18" ht="12.75">
      <c r="A9" s="758" t="s">
        <v>2</v>
      </c>
      <c r="B9" s="758" t="s">
        <v>3</v>
      </c>
      <c r="C9" s="780" t="s">
        <v>744</v>
      </c>
      <c r="D9" s="816"/>
      <c r="E9" s="816"/>
      <c r="F9" s="781"/>
      <c r="G9" s="780" t="s">
        <v>102</v>
      </c>
      <c r="H9" s="816"/>
      <c r="I9" s="816"/>
      <c r="J9" s="781"/>
      <c r="Q9" s="19"/>
      <c r="R9" s="22"/>
    </row>
    <row r="10" spans="1:10" ht="64.5" customHeight="1">
      <c r="A10" s="758"/>
      <c r="B10" s="758"/>
      <c r="C10" s="5" t="s">
        <v>181</v>
      </c>
      <c r="D10" s="5" t="s">
        <v>15</v>
      </c>
      <c r="E10" s="7" t="s">
        <v>775</v>
      </c>
      <c r="F10" s="7" t="s">
        <v>198</v>
      </c>
      <c r="G10" s="5" t="s">
        <v>181</v>
      </c>
      <c r="H10" s="26" t="s">
        <v>16</v>
      </c>
      <c r="I10" s="104" t="s">
        <v>862</v>
      </c>
      <c r="J10" s="5" t="s">
        <v>863</v>
      </c>
    </row>
    <row r="11" spans="1:10" ht="12.7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7">
        <v>6</v>
      </c>
      <c r="G11" s="5">
        <v>7</v>
      </c>
      <c r="H11" s="100">
        <v>8</v>
      </c>
      <c r="I11" s="5">
        <v>9</v>
      </c>
      <c r="J11" s="5">
        <v>10</v>
      </c>
    </row>
    <row r="12" spans="1:10" ht="12.75">
      <c r="A12" s="5">
        <v>1</v>
      </c>
      <c r="B12" s="5" t="s">
        <v>879</v>
      </c>
      <c r="C12" s="5">
        <v>567</v>
      </c>
      <c r="D12" s="5">
        <v>150067</v>
      </c>
      <c r="E12" s="5">
        <v>248</v>
      </c>
      <c r="F12" s="5">
        <f>D12*E12</f>
        <v>37216616</v>
      </c>
      <c r="G12" s="5">
        <v>567</v>
      </c>
      <c r="H12" s="5">
        <v>37636326</v>
      </c>
      <c r="I12" s="5">
        <v>243</v>
      </c>
      <c r="J12" s="5">
        <f>H12/I12</f>
        <v>154882</v>
      </c>
    </row>
    <row r="13" spans="1:10" ht="12.75">
      <c r="A13" s="5">
        <v>2</v>
      </c>
      <c r="B13" s="5" t="s">
        <v>881</v>
      </c>
      <c r="C13" s="5">
        <v>43</v>
      </c>
      <c r="D13" s="5">
        <v>59418</v>
      </c>
      <c r="E13" s="5">
        <v>248</v>
      </c>
      <c r="F13" s="5">
        <f aca="true" t="shared" si="0" ref="F13:F44">D13*E13</f>
        <v>14735664</v>
      </c>
      <c r="G13" s="5">
        <v>43</v>
      </c>
      <c r="H13" s="5">
        <v>14556915</v>
      </c>
      <c r="I13" s="5">
        <v>243</v>
      </c>
      <c r="J13" s="5">
        <f aca="true" t="shared" si="1" ref="J13:J44">H13/I13</f>
        <v>59905</v>
      </c>
    </row>
    <row r="14" spans="1:10" ht="12.75">
      <c r="A14" s="5">
        <v>3</v>
      </c>
      <c r="B14" s="5" t="s">
        <v>882</v>
      </c>
      <c r="C14" s="5">
        <v>567</v>
      </c>
      <c r="D14" s="5">
        <v>110633</v>
      </c>
      <c r="E14" s="5">
        <v>248</v>
      </c>
      <c r="F14" s="5">
        <f t="shared" si="0"/>
        <v>27436984</v>
      </c>
      <c r="G14" s="5">
        <v>567</v>
      </c>
      <c r="H14" s="5">
        <v>24672519</v>
      </c>
      <c r="I14" s="5">
        <v>243</v>
      </c>
      <c r="J14" s="5">
        <f t="shared" si="1"/>
        <v>101533</v>
      </c>
    </row>
    <row r="15" spans="1:10" ht="12.75">
      <c r="A15" s="5">
        <v>4</v>
      </c>
      <c r="B15" s="5" t="s">
        <v>883</v>
      </c>
      <c r="C15" s="5">
        <v>356</v>
      </c>
      <c r="D15" s="5">
        <v>91394</v>
      </c>
      <c r="E15" s="5">
        <v>248</v>
      </c>
      <c r="F15" s="5">
        <f t="shared" si="0"/>
        <v>22665712</v>
      </c>
      <c r="G15" s="5">
        <v>356</v>
      </c>
      <c r="H15" s="5">
        <v>23289606</v>
      </c>
      <c r="I15" s="5">
        <v>243</v>
      </c>
      <c r="J15" s="5">
        <f t="shared" si="1"/>
        <v>95842</v>
      </c>
    </row>
    <row r="16" spans="1:10" ht="12.75">
      <c r="A16" s="5">
        <v>5</v>
      </c>
      <c r="B16" s="5" t="s">
        <v>884</v>
      </c>
      <c r="C16" s="5">
        <v>1255</v>
      </c>
      <c r="D16" s="5">
        <v>227858</v>
      </c>
      <c r="E16" s="5">
        <v>248</v>
      </c>
      <c r="F16" s="5">
        <f t="shared" si="0"/>
        <v>56508784</v>
      </c>
      <c r="G16" s="5">
        <v>1255</v>
      </c>
      <c r="H16" s="5">
        <v>57188592</v>
      </c>
      <c r="I16" s="5">
        <v>243</v>
      </c>
      <c r="J16" s="5">
        <f t="shared" si="1"/>
        <v>235344</v>
      </c>
    </row>
    <row r="17" spans="1:10" ht="12.75">
      <c r="A17" s="5">
        <v>6</v>
      </c>
      <c r="B17" s="5" t="s">
        <v>885</v>
      </c>
      <c r="C17" s="5">
        <v>242</v>
      </c>
      <c r="D17" s="5">
        <v>59654</v>
      </c>
      <c r="E17" s="5">
        <v>248</v>
      </c>
      <c r="F17" s="5">
        <f t="shared" si="0"/>
        <v>14794192</v>
      </c>
      <c r="G17" s="5">
        <v>242</v>
      </c>
      <c r="H17" s="5">
        <v>15405714</v>
      </c>
      <c r="I17" s="5">
        <v>243</v>
      </c>
      <c r="J17" s="5">
        <f t="shared" si="1"/>
        <v>63398</v>
      </c>
    </row>
    <row r="18" spans="1:10" ht="12.75">
      <c r="A18" s="5">
        <v>7</v>
      </c>
      <c r="B18" s="5" t="s">
        <v>886</v>
      </c>
      <c r="C18" s="5">
        <v>250</v>
      </c>
      <c r="D18" s="5">
        <v>49417</v>
      </c>
      <c r="E18" s="5">
        <v>248</v>
      </c>
      <c r="F18" s="5">
        <f t="shared" si="0"/>
        <v>12255416</v>
      </c>
      <c r="G18" s="5">
        <v>250</v>
      </c>
      <c r="H18" s="5">
        <v>10787499</v>
      </c>
      <c r="I18" s="5">
        <v>243</v>
      </c>
      <c r="J18" s="5">
        <f t="shared" si="1"/>
        <v>44393</v>
      </c>
    </row>
    <row r="19" spans="1:10" ht="12.75">
      <c r="A19" s="5">
        <v>8</v>
      </c>
      <c r="B19" s="5" t="s">
        <v>887</v>
      </c>
      <c r="C19" s="5">
        <v>260</v>
      </c>
      <c r="D19" s="5">
        <v>106886</v>
      </c>
      <c r="E19" s="5">
        <v>248</v>
      </c>
      <c r="F19" s="5">
        <f t="shared" si="0"/>
        <v>26507728</v>
      </c>
      <c r="G19" s="5">
        <v>260</v>
      </c>
      <c r="H19" s="5">
        <v>26767908</v>
      </c>
      <c r="I19" s="5">
        <v>243</v>
      </c>
      <c r="J19" s="5">
        <f t="shared" si="1"/>
        <v>110156</v>
      </c>
    </row>
    <row r="20" spans="1:10" ht="12.75">
      <c r="A20" s="5">
        <v>9</v>
      </c>
      <c r="B20" s="5" t="s">
        <v>913</v>
      </c>
      <c r="C20" s="5">
        <v>226</v>
      </c>
      <c r="D20" s="5">
        <v>126032</v>
      </c>
      <c r="E20" s="5">
        <v>248</v>
      </c>
      <c r="F20" s="5">
        <f t="shared" si="0"/>
        <v>31255936</v>
      </c>
      <c r="G20" s="5">
        <v>226</v>
      </c>
      <c r="H20" s="5">
        <v>28326024</v>
      </c>
      <c r="I20" s="5">
        <v>243</v>
      </c>
      <c r="J20" s="5">
        <f t="shared" si="1"/>
        <v>116568</v>
      </c>
    </row>
    <row r="21" spans="1:10" ht="12.75">
      <c r="A21" s="5">
        <v>10</v>
      </c>
      <c r="B21" s="5" t="s">
        <v>889</v>
      </c>
      <c r="C21" s="5">
        <v>254</v>
      </c>
      <c r="D21" s="5">
        <v>28095</v>
      </c>
      <c r="E21" s="5">
        <v>248</v>
      </c>
      <c r="F21" s="5">
        <f t="shared" si="0"/>
        <v>6967560</v>
      </c>
      <c r="G21" s="5">
        <v>254</v>
      </c>
      <c r="H21" s="5">
        <v>6307065</v>
      </c>
      <c r="I21" s="5">
        <v>243</v>
      </c>
      <c r="J21" s="5">
        <f t="shared" si="1"/>
        <v>25955</v>
      </c>
    </row>
    <row r="22" spans="1:10" ht="12.75">
      <c r="A22" s="5">
        <v>11</v>
      </c>
      <c r="B22" s="5" t="s">
        <v>890</v>
      </c>
      <c r="C22" s="5">
        <v>127</v>
      </c>
      <c r="D22" s="5">
        <v>62310</v>
      </c>
      <c r="E22" s="5">
        <v>248</v>
      </c>
      <c r="F22" s="5">
        <f t="shared" si="0"/>
        <v>15452880</v>
      </c>
      <c r="G22" s="5">
        <v>127</v>
      </c>
      <c r="H22" s="5">
        <v>15417135</v>
      </c>
      <c r="I22" s="5">
        <v>243</v>
      </c>
      <c r="J22" s="5">
        <f t="shared" si="1"/>
        <v>63445</v>
      </c>
    </row>
    <row r="23" spans="1:10" ht="12.75">
      <c r="A23" s="5">
        <v>12</v>
      </c>
      <c r="B23" s="5" t="s">
        <v>891</v>
      </c>
      <c r="C23" s="5">
        <v>618</v>
      </c>
      <c r="D23" s="5">
        <v>118506</v>
      </c>
      <c r="E23" s="5">
        <v>248</v>
      </c>
      <c r="F23" s="5">
        <f t="shared" si="0"/>
        <v>29389488</v>
      </c>
      <c r="G23" s="5">
        <v>618</v>
      </c>
      <c r="H23" s="5">
        <v>28673757</v>
      </c>
      <c r="I23" s="5">
        <v>243</v>
      </c>
      <c r="J23" s="5">
        <f t="shared" si="1"/>
        <v>117999</v>
      </c>
    </row>
    <row r="24" spans="1:10" ht="12.75">
      <c r="A24" s="5">
        <v>13</v>
      </c>
      <c r="B24" s="5" t="s">
        <v>892</v>
      </c>
      <c r="C24" s="5">
        <v>789</v>
      </c>
      <c r="D24" s="5">
        <v>197321</v>
      </c>
      <c r="E24" s="5">
        <v>248</v>
      </c>
      <c r="F24" s="5">
        <f t="shared" si="0"/>
        <v>48935608</v>
      </c>
      <c r="G24" s="5">
        <v>789</v>
      </c>
      <c r="H24" s="5">
        <v>46924515</v>
      </c>
      <c r="I24" s="5">
        <v>243</v>
      </c>
      <c r="J24" s="5">
        <f t="shared" si="1"/>
        <v>193105</v>
      </c>
    </row>
    <row r="25" spans="1:10" ht="12.75">
      <c r="A25" s="5">
        <v>14</v>
      </c>
      <c r="B25" s="5" t="s">
        <v>893</v>
      </c>
      <c r="C25" s="5">
        <v>24</v>
      </c>
      <c r="D25" s="5">
        <v>52062</v>
      </c>
      <c r="E25" s="5">
        <v>248</v>
      </c>
      <c r="F25" s="5">
        <f t="shared" si="0"/>
        <v>12911376</v>
      </c>
      <c r="G25" s="5">
        <v>24</v>
      </c>
      <c r="H25" s="5">
        <v>12093867</v>
      </c>
      <c r="I25" s="5">
        <v>243</v>
      </c>
      <c r="J25" s="5">
        <f t="shared" si="1"/>
        <v>49769</v>
      </c>
    </row>
    <row r="26" spans="1:10" ht="12.75">
      <c r="A26" s="5">
        <v>15</v>
      </c>
      <c r="B26" s="5" t="s">
        <v>894</v>
      </c>
      <c r="C26" s="5">
        <v>111</v>
      </c>
      <c r="D26" s="5">
        <v>41976</v>
      </c>
      <c r="E26" s="5">
        <v>248</v>
      </c>
      <c r="F26" s="5">
        <f t="shared" si="0"/>
        <v>10410048</v>
      </c>
      <c r="G26" s="5">
        <v>111</v>
      </c>
      <c r="H26" s="5">
        <v>5366898</v>
      </c>
      <c r="I26" s="5">
        <v>243</v>
      </c>
      <c r="J26" s="5">
        <f t="shared" si="1"/>
        <v>22086</v>
      </c>
    </row>
    <row r="27" spans="1:10" ht="12.75">
      <c r="A27" s="5">
        <v>16</v>
      </c>
      <c r="B27" s="5" t="s">
        <v>895</v>
      </c>
      <c r="C27" s="5">
        <v>85</v>
      </c>
      <c r="D27" s="5">
        <v>22379</v>
      </c>
      <c r="E27" s="5">
        <v>248</v>
      </c>
      <c r="F27" s="5">
        <f t="shared" si="0"/>
        <v>5549992</v>
      </c>
      <c r="G27" s="5">
        <v>85</v>
      </c>
      <c r="H27" s="5">
        <v>5540157</v>
      </c>
      <c r="I27" s="5">
        <v>243</v>
      </c>
      <c r="J27" s="5">
        <f t="shared" si="1"/>
        <v>22799</v>
      </c>
    </row>
    <row r="28" spans="1:10" ht="12.75">
      <c r="A28" s="5">
        <v>17</v>
      </c>
      <c r="B28" s="5" t="s">
        <v>896</v>
      </c>
      <c r="C28" s="5">
        <v>146</v>
      </c>
      <c r="D28" s="5">
        <v>94533</v>
      </c>
      <c r="E28" s="5">
        <v>248</v>
      </c>
      <c r="F28" s="5">
        <f t="shared" si="0"/>
        <v>23444184</v>
      </c>
      <c r="G28" s="5">
        <v>146</v>
      </c>
      <c r="H28" s="5">
        <v>25048197</v>
      </c>
      <c r="I28" s="5">
        <v>243</v>
      </c>
      <c r="J28" s="5">
        <f t="shared" si="1"/>
        <v>103079</v>
      </c>
    </row>
    <row r="29" spans="1:10" ht="12.75">
      <c r="A29" s="5">
        <v>18</v>
      </c>
      <c r="B29" s="5" t="s">
        <v>897</v>
      </c>
      <c r="C29" s="5">
        <v>172</v>
      </c>
      <c r="D29" s="5">
        <v>89774</v>
      </c>
      <c r="E29" s="5">
        <v>248</v>
      </c>
      <c r="F29" s="5">
        <f t="shared" si="0"/>
        <v>22263952</v>
      </c>
      <c r="G29" s="5">
        <v>172</v>
      </c>
      <c r="H29" s="5">
        <v>19585800</v>
      </c>
      <c r="I29" s="5">
        <v>243</v>
      </c>
      <c r="J29" s="5">
        <f t="shared" si="1"/>
        <v>80600</v>
      </c>
    </row>
    <row r="30" spans="1:10" ht="12.75">
      <c r="A30" s="5">
        <v>19</v>
      </c>
      <c r="B30" s="5" t="s">
        <v>898</v>
      </c>
      <c r="C30" s="5">
        <v>43</v>
      </c>
      <c r="D30" s="5">
        <v>79946</v>
      </c>
      <c r="E30" s="5">
        <v>248</v>
      </c>
      <c r="F30" s="5">
        <f t="shared" si="0"/>
        <v>19826608</v>
      </c>
      <c r="G30" s="5">
        <v>43</v>
      </c>
      <c r="H30" s="5">
        <v>18952299</v>
      </c>
      <c r="I30" s="5">
        <v>243</v>
      </c>
      <c r="J30" s="5">
        <f t="shared" si="1"/>
        <v>77993</v>
      </c>
    </row>
    <row r="31" spans="1:10" ht="12.75">
      <c r="A31" s="5">
        <v>20</v>
      </c>
      <c r="B31" s="5" t="s">
        <v>899</v>
      </c>
      <c r="C31" s="5">
        <v>436</v>
      </c>
      <c r="D31" s="5">
        <v>86208</v>
      </c>
      <c r="E31" s="5">
        <v>248</v>
      </c>
      <c r="F31" s="5">
        <f t="shared" si="0"/>
        <v>21379584</v>
      </c>
      <c r="G31" s="5">
        <v>436</v>
      </c>
      <c r="H31" s="5">
        <v>22041801</v>
      </c>
      <c r="I31" s="5">
        <v>243</v>
      </c>
      <c r="J31" s="5">
        <f t="shared" si="1"/>
        <v>90707</v>
      </c>
    </row>
    <row r="32" spans="1:10" ht="15.75" customHeight="1">
      <c r="A32" s="5">
        <v>21</v>
      </c>
      <c r="B32" s="5" t="s">
        <v>900</v>
      </c>
      <c r="C32" s="5">
        <v>564</v>
      </c>
      <c r="D32" s="5">
        <v>117183</v>
      </c>
      <c r="E32" s="5">
        <v>248</v>
      </c>
      <c r="F32" s="5">
        <f t="shared" si="0"/>
        <v>29061384</v>
      </c>
      <c r="G32" s="5">
        <v>564</v>
      </c>
      <c r="H32" s="5">
        <v>23255343</v>
      </c>
      <c r="I32" s="5">
        <v>243</v>
      </c>
      <c r="J32" s="5">
        <f t="shared" si="1"/>
        <v>95701</v>
      </c>
    </row>
    <row r="33" spans="1:10" ht="12.75" customHeight="1">
      <c r="A33" s="5">
        <v>22</v>
      </c>
      <c r="B33" s="5" t="s">
        <v>901</v>
      </c>
      <c r="C33" s="5">
        <v>71</v>
      </c>
      <c r="D33" s="5">
        <v>67820</v>
      </c>
      <c r="E33" s="5">
        <v>248</v>
      </c>
      <c r="F33" s="5">
        <f t="shared" si="0"/>
        <v>16819360</v>
      </c>
      <c r="G33" s="5">
        <v>71</v>
      </c>
      <c r="H33" s="5">
        <v>15828777</v>
      </c>
      <c r="I33" s="5">
        <v>243</v>
      </c>
      <c r="J33" s="5">
        <f t="shared" si="1"/>
        <v>65139</v>
      </c>
    </row>
    <row r="34" spans="1:10" ht="12.75" customHeight="1">
      <c r="A34" s="5">
        <v>23</v>
      </c>
      <c r="B34" s="5" t="s">
        <v>902</v>
      </c>
      <c r="C34" s="5">
        <v>643</v>
      </c>
      <c r="D34" s="5">
        <v>90960</v>
      </c>
      <c r="E34" s="5">
        <v>248</v>
      </c>
      <c r="F34" s="5">
        <f t="shared" si="0"/>
        <v>22558080</v>
      </c>
      <c r="G34" s="5">
        <v>643</v>
      </c>
      <c r="H34" s="5">
        <v>19007460</v>
      </c>
      <c r="I34" s="5">
        <v>243</v>
      </c>
      <c r="J34" s="5">
        <f t="shared" si="1"/>
        <v>78220</v>
      </c>
    </row>
    <row r="35" spans="1:10" ht="12.75">
      <c r="A35" s="5">
        <v>24</v>
      </c>
      <c r="B35" s="5" t="s">
        <v>903</v>
      </c>
      <c r="C35" s="5">
        <v>534</v>
      </c>
      <c r="D35" s="5">
        <v>73933</v>
      </c>
      <c r="E35" s="5">
        <v>248</v>
      </c>
      <c r="F35" s="5">
        <f t="shared" si="0"/>
        <v>18335384</v>
      </c>
      <c r="G35" s="5">
        <v>534</v>
      </c>
      <c r="H35" s="5">
        <v>18756198</v>
      </c>
      <c r="I35" s="5">
        <v>243</v>
      </c>
      <c r="J35" s="5">
        <f t="shared" si="1"/>
        <v>77186</v>
      </c>
    </row>
    <row r="36" spans="1:10" ht="12.75">
      <c r="A36" s="5">
        <v>25</v>
      </c>
      <c r="B36" s="5" t="s">
        <v>904</v>
      </c>
      <c r="C36" s="5">
        <v>271</v>
      </c>
      <c r="D36" s="5">
        <v>38356</v>
      </c>
      <c r="E36" s="5">
        <v>248</v>
      </c>
      <c r="F36" s="5">
        <f t="shared" si="0"/>
        <v>9512288</v>
      </c>
      <c r="G36" s="5">
        <v>271</v>
      </c>
      <c r="H36" s="5">
        <v>8405613</v>
      </c>
      <c r="I36" s="5">
        <v>243</v>
      </c>
      <c r="J36" s="5">
        <f t="shared" si="1"/>
        <v>34591</v>
      </c>
    </row>
    <row r="37" spans="1:10" ht="12.75">
      <c r="A37" s="5">
        <v>26</v>
      </c>
      <c r="B37" s="5" t="s">
        <v>905</v>
      </c>
      <c r="C37" s="5">
        <v>487</v>
      </c>
      <c r="D37" s="5">
        <v>47875</v>
      </c>
      <c r="E37" s="5">
        <v>248</v>
      </c>
      <c r="F37" s="5">
        <f t="shared" si="0"/>
        <v>11873000</v>
      </c>
      <c r="G37" s="5">
        <v>487</v>
      </c>
      <c r="H37" s="5">
        <v>11067921</v>
      </c>
      <c r="I37" s="5">
        <v>243</v>
      </c>
      <c r="J37" s="5">
        <f t="shared" si="1"/>
        <v>45547</v>
      </c>
    </row>
    <row r="38" spans="1:10" ht="12.75">
      <c r="A38" s="5">
        <v>27</v>
      </c>
      <c r="B38" s="5" t="s">
        <v>906</v>
      </c>
      <c r="C38" s="5">
        <v>552</v>
      </c>
      <c r="D38" s="5">
        <v>73536</v>
      </c>
      <c r="E38" s="5">
        <v>248</v>
      </c>
      <c r="F38" s="5">
        <f t="shared" si="0"/>
        <v>18236928</v>
      </c>
      <c r="G38" s="5">
        <v>552</v>
      </c>
      <c r="H38" s="5">
        <v>16671258</v>
      </c>
      <c r="I38" s="5">
        <v>243</v>
      </c>
      <c r="J38" s="5">
        <f t="shared" si="1"/>
        <v>68606</v>
      </c>
    </row>
    <row r="39" spans="1:10" ht="12.75">
      <c r="A39" s="5">
        <v>28</v>
      </c>
      <c r="B39" s="5" t="s">
        <v>907</v>
      </c>
      <c r="C39" s="5">
        <v>17</v>
      </c>
      <c r="D39" s="5">
        <v>36263</v>
      </c>
      <c r="E39" s="5">
        <v>248</v>
      </c>
      <c r="F39" s="5">
        <f t="shared" si="0"/>
        <v>8993224</v>
      </c>
      <c r="G39" s="5">
        <v>17</v>
      </c>
      <c r="H39" s="5">
        <v>9028422</v>
      </c>
      <c r="I39" s="5">
        <v>243</v>
      </c>
      <c r="J39" s="5">
        <f t="shared" si="1"/>
        <v>37154</v>
      </c>
    </row>
    <row r="40" spans="1:10" ht="12.75">
      <c r="A40" s="5">
        <v>29</v>
      </c>
      <c r="B40" s="5" t="s">
        <v>1034</v>
      </c>
      <c r="C40" s="5">
        <v>819</v>
      </c>
      <c r="D40" s="5">
        <v>83028</v>
      </c>
      <c r="E40" s="5">
        <v>248</v>
      </c>
      <c r="F40" s="5">
        <f t="shared" si="0"/>
        <v>20590944</v>
      </c>
      <c r="G40" s="5">
        <v>819</v>
      </c>
      <c r="H40" s="5">
        <v>18176643</v>
      </c>
      <c r="I40" s="5">
        <v>243</v>
      </c>
      <c r="J40" s="5">
        <f t="shared" si="1"/>
        <v>74801</v>
      </c>
    </row>
    <row r="41" spans="1:10" ht="25.5">
      <c r="A41" s="5">
        <v>30</v>
      </c>
      <c r="B41" s="5" t="s">
        <v>1035</v>
      </c>
      <c r="C41" s="5">
        <v>108</v>
      </c>
      <c r="D41" s="5">
        <v>28006</v>
      </c>
      <c r="E41" s="5">
        <v>248</v>
      </c>
      <c r="F41" s="5">
        <f t="shared" si="0"/>
        <v>6945488</v>
      </c>
      <c r="G41" s="5">
        <v>108</v>
      </c>
      <c r="H41" s="5">
        <v>7537131</v>
      </c>
      <c r="I41" s="5">
        <v>243</v>
      </c>
      <c r="J41" s="5">
        <f t="shared" si="1"/>
        <v>31017</v>
      </c>
    </row>
    <row r="42" spans="1:10" ht="12.75">
      <c r="A42" s="5">
        <v>31</v>
      </c>
      <c r="B42" s="5" t="s">
        <v>1036</v>
      </c>
      <c r="C42" s="5">
        <v>59</v>
      </c>
      <c r="D42" s="5">
        <v>45383</v>
      </c>
      <c r="E42" s="5">
        <v>248</v>
      </c>
      <c r="F42" s="5">
        <f t="shared" si="0"/>
        <v>11254984</v>
      </c>
      <c r="G42" s="5">
        <v>59</v>
      </c>
      <c r="H42" s="5">
        <v>11680281</v>
      </c>
      <c r="I42" s="5">
        <v>243</v>
      </c>
      <c r="J42" s="5">
        <f t="shared" si="1"/>
        <v>48067</v>
      </c>
    </row>
    <row r="43" spans="1:10" ht="12.75">
      <c r="A43" s="5">
        <v>32</v>
      </c>
      <c r="B43" s="5" t="s">
        <v>1037</v>
      </c>
      <c r="C43" s="5">
        <v>697</v>
      </c>
      <c r="D43" s="5">
        <v>75242</v>
      </c>
      <c r="E43" s="5">
        <v>248</v>
      </c>
      <c r="F43" s="5">
        <f t="shared" si="0"/>
        <v>18660016</v>
      </c>
      <c r="G43" s="5">
        <v>697</v>
      </c>
      <c r="H43" s="5">
        <v>18674064</v>
      </c>
      <c r="I43" s="5">
        <v>243</v>
      </c>
      <c r="J43" s="5">
        <f t="shared" si="1"/>
        <v>76848</v>
      </c>
    </row>
    <row r="44" spans="1:10" ht="12.75">
      <c r="A44" s="5">
        <v>33</v>
      </c>
      <c r="B44" s="5" t="s">
        <v>912</v>
      </c>
      <c r="C44" s="5">
        <v>27</v>
      </c>
      <c r="D44" s="5">
        <v>40798</v>
      </c>
      <c r="E44" s="5">
        <v>248</v>
      </c>
      <c r="F44" s="5">
        <f t="shared" si="0"/>
        <v>10117904</v>
      </c>
      <c r="G44" s="5">
        <v>27</v>
      </c>
      <c r="H44" s="5">
        <v>10345482</v>
      </c>
      <c r="I44" s="5">
        <v>243</v>
      </c>
      <c r="J44" s="5">
        <f t="shared" si="1"/>
        <v>42574</v>
      </c>
    </row>
    <row r="45" spans="1:10" ht="12.75">
      <c r="A45" s="5" t="s">
        <v>17</v>
      </c>
      <c r="B45" s="5"/>
      <c r="C45" s="5">
        <v>11420</v>
      </c>
      <c r="D45" s="5">
        <f aca="true" t="shared" si="2" ref="D45:J45">SUM(D12:D44)</f>
        <v>2672852</v>
      </c>
      <c r="E45" s="5">
        <v>248</v>
      </c>
      <c r="F45" s="5">
        <f t="shared" si="2"/>
        <v>662867296</v>
      </c>
      <c r="G45" s="5">
        <f t="shared" si="2"/>
        <v>11420</v>
      </c>
      <c r="H45" s="5">
        <f>SUM(H12:H44)</f>
        <v>633017187</v>
      </c>
      <c r="I45" s="5">
        <v>243</v>
      </c>
      <c r="J45" s="5">
        <f t="shared" si="2"/>
        <v>2605009</v>
      </c>
    </row>
    <row r="46" spans="1:10" ht="12.75">
      <c r="A46" s="11"/>
      <c r="B46" s="31"/>
      <c r="C46" s="31"/>
      <c r="D46" s="109"/>
      <c r="E46" s="22"/>
      <c r="F46" s="22"/>
      <c r="G46" s="22"/>
      <c r="H46" s="22"/>
      <c r="I46" s="22"/>
      <c r="J46" s="22"/>
    </row>
    <row r="47" spans="1:10" ht="12.75">
      <c r="A47" s="870" t="s">
        <v>864</v>
      </c>
      <c r="B47" s="870"/>
      <c r="C47" s="870"/>
      <c r="D47" s="870"/>
      <c r="E47" s="870"/>
      <c r="F47" s="870"/>
      <c r="G47" s="870"/>
      <c r="H47" s="870"/>
      <c r="I47" s="22"/>
      <c r="J47" s="22"/>
    </row>
    <row r="48" spans="1:10" ht="12.75">
      <c r="A48" s="11"/>
      <c r="B48" s="31"/>
      <c r="C48" s="31"/>
      <c r="D48" s="22"/>
      <c r="E48" s="22"/>
      <c r="F48" s="22"/>
      <c r="G48" s="22"/>
      <c r="H48" s="22"/>
      <c r="I48" s="22"/>
      <c r="J48" s="22"/>
    </row>
    <row r="49" spans="1:10" ht="15.75">
      <c r="A49" s="14" t="s">
        <v>12</v>
      </c>
      <c r="B49" s="14"/>
      <c r="C49" s="14"/>
      <c r="D49" s="14"/>
      <c r="E49" s="14"/>
      <c r="F49" s="14"/>
      <c r="G49" s="14"/>
      <c r="H49" s="794" t="s">
        <v>1090</v>
      </c>
      <c r="I49" s="794"/>
      <c r="J49" s="794"/>
    </row>
    <row r="50" spans="1:10" ht="15.75" customHeight="1">
      <c r="A50" s="83"/>
      <c r="B50" s="83"/>
      <c r="C50" s="83"/>
      <c r="D50" s="83"/>
      <c r="E50" s="83"/>
      <c r="F50" s="83"/>
      <c r="G50" s="83"/>
      <c r="H50" s="794" t="s">
        <v>476</v>
      </c>
      <c r="I50" s="794"/>
      <c r="J50" s="794"/>
    </row>
    <row r="51" spans="1:10" ht="15" customHeight="1">
      <c r="A51" s="83"/>
      <c r="B51" s="83"/>
      <c r="C51" s="83"/>
      <c r="D51" s="83"/>
      <c r="E51" s="83"/>
      <c r="F51" s="83"/>
      <c r="G51" s="83"/>
      <c r="H51" s="794" t="s">
        <v>1089</v>
      </c>
      <c r="I51" s="794"/>
      <c r="J51" s="794"/>
    </row>
    <row r="52" spans="1:10" ht="12.75">
      <c r="A52" s="14"/>
      <c r="B52" s="14"/>
      <c r="C52" s="14"/>
      <c r="E52" s="14"/>
      <c r="H52" s="36"/>
      <c r="I52" s="36"/>
      <c r="J52" s="36"/>
    </row>
  </sheetData>
  <sheetProtection/>
  <mergeCells count="14">
    <mergeCell ref="E1:I1"/>
    <mergeCell ref="A2:J2"/>
    <mergeCell ref="A3:J3"/>
    <mergeCell ref="G9:J9"/>
    <mergeCell ref="C9:F9"/>
    <mergeCell ref="H8:J8"/>
    <mergeCell ref="A5:J5"/>
    <mergeCell ref="A9:A10"/>
    <mergeCell ref="H49:J49"/>
    <mergeCell ref="H50:J50"/>
    <mergeCell ref="H51:J51"/>
    <mergeCell ref="B9:B10"/>
    <mergeCell ref="A8:B8"/>
    <mergeCell ref="A47:H47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7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2"/>
  <sheetViews>
    <sheetView view="pageBreakPreview" zoomScale="90" zoomScaleSheetLayoutView="90" zoomScalePageLayoutView="0" workbookViewId="0" topLeftCell="A19">
      <selection activeCell="O41" sqref="O41"/>
    </sheetView>
  </sheetViews>
  <sheetFormatPr defaultColWidth="9.140625" defaultRowHeight="12.75"/>
  <cols>
    <col min="1" max="1" width="7.421875" style="15" customWidth="1"/>
    <col min="2" max="2" width="17.140625" style="15" customWidth="1"/>
    <col min="3" max="3" width="11.00390625" style="15" customWidth="1"/>
    <col min="4" max="4" width="10.00390625" style="15" customWidth="1"/>
    <col min="5" max="5" width="14.140625" style="15" customWidth="1"/>
    <col min="6" max="6" width="14.28125" style="15" customWidth="1"/>
    <col min="7" max="7" width="13.28125" style="15" customWidth="1"/>
    <col min="8" max="8" width="14.7109375" style="15" customWidth="1"/>
    <col min="9" max="9" width="16.7109375" style="15" customWidth="1"/>
    <col min="10" max="10" width="19.28125" style="15" customWidth="1"/>
    <col min="11" max="16384" width="9.140625" style="15" customWidth="1"/>
  </cols>
  <sheetData>
    <row r="1" spans="5:10" ht="12.75">
      <c r="E1" s="751"/>
      <c r="F1" s="751"/>
      <c r="G1" s="751"/>
      <c r="H1" s="751"/>
      <c r="I1" s="751"/>
      <c r="J1" s="133" t="s">
        <v>359</v>
      </c>
    </row>
    <row r="2" spans="1:10" ht="15">
      <c r="A2" s="862" t="s">
        <v>0</v>
      </c>
      <c r="B2" s="862"/>
      <c r="C2" s="862"/>
      <c r="D2" s="862"/>
      <c r="E2" s="862"/>
      <c r="F2" s="862"/>
      <c r="G2" s="862"/>
      <c r="H2" s="862"/>
      <c r="I2" s="862"/>
      <c r="J2" s="862"/>
    </row>
    <row r="3" spans="1:10" ht="20.25">
      <c r="A3" s="748" t="s">
        <v>697</v>
      </c>
      <c r="B3" s="748"/>
      <c r="C3" s="748"/>
      <c r="D3" s="748"/>
      <c r="E3" s="748"/>
      <c r="F3" s="748"/>
      <c r="G3" s="748"/>
      <c r="H3" s="748"/>
      <c r="I3" s="748"/>
      <c r="J3" s="748"/>
    </row>
    <row r="4" ht="14.25" customHeight="1"/>
    <row r="5" spans="1:10" ht="15.75">
      <c r="A5" s="866" t="s">
        <v>745</v>
      </c>
      <c r="B5" s="866"/>
      <c r="C5" s="866"/>
      <c r="D5" s="866"/>
      <c r="E5" s="866"/>
      <c r="F5" s="866"/>
      <c r="G5" s="866"/>
      <c r="H5" s="866"/>
      <c r="I5" s="866"/>
      <c r="J5" s="866"/>
    </row>
    <row r="6" spans="1:10" ht="13.5" customHeight="1">
      <c r="A6" s="1"/>
      <c r="B6" s="1"/>
      <c r="C6" s="1"/>
      <c r="D6" s="1"/>
      <c r="E6" s="1"/>
      <c r="F6" s="1"/>
      <c r="G6" s="1"/>
      <c r="H6" s="1"/>
      <c r="I6" s="1"/>
      <c r="J6" s="1"/>
    </row>
    <row r="7" ht="0.75" customHeight="1"/>
    <row r="8" spans="1:10" ht="12.75">
      <c r="A8" s="750" t="s">
        <v>158</v>
      </c>
      <c r="B8" s="750"/>
      <c r="C8" s="32"/>
      <c r="H8" s="855" t="s">
        <v>774</v>
      </c>
      <c r="I8" s="855"/>
      <c r="J8" s="855"/>
    </row>
    <row r="9" spans="1:16" ht="12.75">
      <c r="A9" s="758" t="s">
        <v>2</v>
      </c>
      <c r="B9" s="758" t="s">
        <v>3</v>
      </c>
      <c r="C9" s="780" t="s">
        <v>744</v>
      </c>
      <c r="D9" s="816"/>
      <c r="E9" s="816"/>
      <c r="F9" s="781"/>
      <c r="G9" s="780" t="s">
        <v>102</v>
      </c>
      <c r="H9" s="816"/>
      <c r="I9" s="816"/>
      <c r="J9" s="781"/>
      <c r="O9" s="19"/>
      <c r="P9" s="22"/>
    </row>
    <row r="10" spans="1:10" ht="63.75">
      <c r="A10" s="758"/>
      <c r="B10" s="758"/>
      <c r="C10" s="5" t="s">
        <v>181</v>
      </c>
      <c r="D10" s="5" t="s">
        <v>15</v>
      </c>
      <c r="E10" s="252" t="s">
        <v>775</v>
      </c>
      <c r="F10" s="7" t="s">
        <v>198</v>
      </c>
      <c r="G10" s="5" t="s">
        <v>181</v>
      </c>
      <c r="H10" s="26" t="s">
        <v>16</v>
      </c>
      <c r="I10" s="104" t="s">
        <v>862</v>
      </c>
      <c r="J10" s="5" t="s">
        <v>863</v>
      </c>
    </row>
    <row r="11" spans="1:10" ht="12.7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7">
        <v>6</v>
      </c>
      <c r="G11" s="5">
        <v>7</v>
      </c>
      <c r="H11" s="100">
        <v>8</v>
      </c>
      <c r="I11" s="5">
        <v>9</v>
      </c>
      <c r="J11" s="5">
        <v>10</v>
      </c>
    </row>
    <row r="12" spans="1:10" ht="12.75">
      <c r="A12" s="5">
        <v>1</v>
      </c>
      <c r="B12" s="5" t="s">
        <v>879</v>
      </c>
      <c r="C12" s="5">
        <v>730</v>
      </c>
      <c r="D12" s="5">
        <v>113294</v>
      </c>
      <c r="E12" s="5">
        <v>248</v>
      </c>
      <c r="F12" s="5">
        <f>D12*E12</f>
        <v>28096912</v>
      </c>
      <c r="G12" s="5">
        <v>730</v>
      </c>
      <c r="H12" s="5">
        <v>25761402</v>
      </c>
      <c r="I12" s="5">
        <v>243</v>
      </c>
      <c r="J12" s="5">
        <f>H12/I12</f>
        <v>106014</v>
      </c>
    </row>
    <row r="13" spans="1:10" ht="12.75">
      <c r="A13" s="5">
        <v>2</v>
      </c>
      <c r="B13" s="5" t="s">
        <v>881</v>
      </c>
      <c r="C13" s="5">
        <v>766</v>
      </c>
      <c r="D13" s="5">
        <v>36509</v>
      </c>
      <c r="E13" s="5">
        <v>248</v>
      </c>
      <c r="F13" s="5">
        <f aca="true" t="shared" si="0" ref="F13:F44">D13*E13</f>
        <v>9054232</v>
      </c>
      <c r="G13" s="5">
        <v>766</v>
      </c>
      <c r="H13" s="5">
        <v>9211644</v>
      </c>
      <c r="I13" s="5">
        <v>243</v>
      </c>
      <c r="J13" s="5">
        <f aca="true" t="shared" si="1" ref="J13:J44">H13/I13</f>
        <v>37908</v>
      </c>
    </row>
    <row r="14" spans="1:10" ht="12.75">
      <c r="A14" s="5">
        <v>3</v>
      </c>
      <c r="B14" s="5" t="s">
        <v>882</v>
      </c>
      <c r="C14" s="5">
        <v>882</v>
      </c>
      <c r="D14" s="5">
        <v>75291</v>
      </c>
      <c r="E14" s="5">
        <v>248</v>
      </c>
      <c r="F14" s="5">
        <f t="shared" si="0"/>
        <v>18672168</v>
      </c>
      <c r="G14" s="5">
        <v>882</v>
      </c>
      <c r="H14" s="5">
        <v>17817975</v>
      </c>
      <c r="I14" s="5">
        <v>243</v>
      </c>
      <c r="J14" s="5">
        <f t="shared" si="1"/>
        <v>73325</v>
      </c>
    </row>
    <row r="15" spans="1:10" ht="12.75">
      <c r="A15" s="5">
        <v>4</v>
      </c>
      <c r="B15" s="5" t="s">
        <v>883</v>
      </c>
      <c r="C15" s="5">
        <v>745</v>
      </c>
      <c r="D15" s="5">
        <v>60423</v>
      </c>
      <c r="E15" s="5">
        <v>248</v>
      </c>
      <c r="F15" s="5">
        <f t="shared" si="0"/>
        <v>14984904</v>
      </c>
      <c r="G15" s="5">
        <v>745</v>
      </c>
      <c r="H15" s="5">
        <v>15353469</v>
      </c>
      <c r="I15" s="5">
        <v>243</v>
      </c>
      <c r="J15" s="5">
        <f t="shared" si="1"/>
        <v>63183</v>
      </c>
    </row>
    <row r="16" spans="1:10" ht="12.75">
      <c r="A16" s="5">
        <v>5</v>
      </c>
      <c r="B16" s="5" t="s">
        <v>884</v>
      </c>
      <c r="C16" s="5">
        <v>1296</v>
      </c>
      <c r="D16" s="5">
        <v>129989</v>
      </c>
      <c r="E16" s="5">
        <v>248</v>
      </c>
      <c r="F16" s="5">
        <f t="shared" si="0"/>
        <v>32237272</v>
      </c>
      <c r="G16" s="5">
        <v>1296</v>
      </c>
      <c r="H16" s="5">
        <v>33406182</v>
      </c>
      <c r="I16" s="5">
        <v>243</v>
      </c>
      <c r="J16" s="5">
        <f t="shared" si="1"/>
        <v>137474</v>
      </c>
    </row>
    <row r="17" spans="1:10" ht="12.75">
      <c r="A17" s="5">
        <v>6</v>
      </c>
      <c r="B17" s="5" t="s">
        <v>885</v>
      </c>
      <c r="C17" s="5">
        <v>748</v>
      </c>
      <c r="D17" s="5">
        <v>37833</v>
      </c>
      <c r="E17" s="5">
        <v>248</v>
      </c>
      <c r="F17" s="5">
        <f t="shared" si="0"/>
        <v>9382584</v>
      </c>
      <c r="G17" s="5">
        <v>748</v>
      </c>
      <c r="H17" s="5">
        <v>10004067</v>
      </c>
      <c r="I17" s="5">
        <v>243</v>
      </c>
      <c r="J17" s="5">
        <f t="shared" si="1"/>
        <v>41169</v>
      </c>
    </row>
    <row r="18" spans="1:10" ht="12.75">
      <c r="A18" s="5">
        <v>7</v>
      </c>
      <c r="B18" s="5" t="s">
        <v>886</v>
      </c>
      <c r="C18" s="5">
        <v>450</v>
      </c>
      <c r="D18" s="5">
        <v>28328</v>
      </c>
      <c r="E18" s="5">
        <v>248</v>
      </c>
      <c r="F18" s="5">
        <f t="shared" si="0"/>
        <v>7025344</v>
      </c>
      <c r="G18" s="5">
        <v>450</v>
      </c>
      <c r="H18" s="5">
        <v>6452865</v>
      </c>
      <c r="I18" s="5">
        <v>243</v>
      </c>
      <c r="J18" s="5">
        <f t="shared" si="1"/>
        <v>26555</v>
      </c>
    </row>
    <row r="19" spans="1:10" ht="12.75">
      <c r="A19" s="5">
        <v>8</v>
      </c>
      <c r="B19" s="5" t="s">
        <v>887</v>
      </c>
      <c r="C19" s="5">
        <v>791</v>
      </c>
      <c r="D19" s="5">
        <v>76991</v>
      </c>
      <c r="E19" s="5">
        <v>248</v>
      </c>
      <c r="F19" s="5">
        <f t="shared" si="0"/>
        <v>19093768</v>
      </c>
      <c r="G19" s="5">
        <v>791</v>
      </c>
      <c r="H19" s="5">
        <v>19424934</v>
      </c>
      <c r="I19" s="5">
        <v>243</v>
      </c>
      <c r="J19" s="5">
        <f t="shared" si="1"/>
        <v>79938</v>
      </c>
    </row>
    <row r="20" spans="1:10" ht="12.75">
      <c r="A20" s="5">
        <v>9</v>
      </c>
      <c r="B20" s="5" t="s">
        <v>913</v>
      </c>
      <c r="C20" s="5">
        <v>1565</v>
      </c>
      <c r="D20" s="5">
        <v>79067</v>
      </c>
      <c r="E20" s="5">
        <v>248</v>
      </c>
      <c r="F20" s="5">
        <f t="shared" si="0"/>
        <v>19608616</v>
      </c>
      <c r="G20" s="5">
        <v>1565</v>
      </c>
      <c r="H20" s="5">
        <v>18150399</v>
      </c>
      <c r="I20" s="5">
        <v>243</v>
      </c>
      <c r="J20" s="5">
        <f t="shared" si="1"/>
        <v>74693</v>
      </c>
    </row>
    <row r="21" spans="1:10" ht="12.75">
      <c r="A21" s="5">
        <v>10</v>
      </c>
      <c r="B21" s="5" t="s">
        <v>889</v>
      </c>
      <c r="C21" s="5">
        <v>178</v>
      </c>
      <c r="D21" s="5">
        <v>14521</v>
      </c>
      <c r="E21" s="5">
        <v>248</v>
      </c>
      <c r="F21" s="5">
        <f t="shared" si="0"/>
        <v>3601208</v>
      </c>
      <c r="G21" s="5">
        <v>178</v>
      </c>
      <c r="H21" s="5">
        <v>3909141</v>
      </c>
      <c r="I21" s="5">
        <v>243</v>
      </c>
      <c r="J21" s="5">
        <f t="shared" si="1"/>
        <v>16087</v>
      </c>
    </row>
    <row r="22" spans="1:10" ht="12.75">
      <c r="A22" s="5">
        <v>11</v>
      </c>
      <c r="B22" s="5" t="s">
        <v>890</v>
      </c>
      <c r="C22" s="5">
        <v>502</v>
      </c>
      <c r="D22" s="5">
        <v>39067</v>
      </c>
      <c r="E22" s="5">
        <v>248</v>
      </c>
      <c r="F22" s="5">
        <f t="shared" si="0"/>
        <v>9688616</v>
      </c>
      <c r="G22" s="5">
        <v>502</v>
      </c>
      <c r="H22" s="5">
        <v>10222281</v>
      </c>
      <c r="I22" s="5">
        <v>243</v>
      </c>
      <c r="J22" s="5">
        <f t="shared" si="1"/>
        <v>42067</v>
      </c>
    </row>
    <row r="23" spans="1:10" ht="12.75">
      <c r="A23" s="5">
        <v>12</v>
      </c>
      <c r="B23" s="5" t="s">
        <v>891</v>
      </c>
      <c r="C23" s="5">
        <v>841</v>
      </c>
      <c r="D23" s="5">
        <v>74994</v>
      </c>
      <c r="E23" s="5">
        <v>248</v>
      </c>
      <c r="F23" s="5">
        <f t="shared" si="0"/>
        <v>18598512</v>
      </c>
      <c r="G23" s="5">
        <v>841</v>
      </c>
      <c r="H23" s="5">
        <v>18805041</v>
      </c>
      <c r="I23" s="5">
        <v>243</v>
      </c>
      <c r="J23" s="5">
        <f t="shared" si="1"/>
        <v>77387</v>
      </c>
    </row>
    <row r="24" spans="1:10" ht="12.75">
      <c r="A24" s="5">
        <v>13</v>
      </c>
      <c r="B24" s="5" t="s">
        <v>892</v>
      </c>
      <c r="C24" s="5">
        <v>945</v>
      </c>
      <c r="D24" s="5">
        <v>100130</v>
      </c>
      <c r="E24" s="5">
        <v>248</v>
      </c>
      <c r="F24" s="5">
        <f t="shared" si="0"/>
        <v>24832240</v>
      </c>
      <c r="G24" s="5">
        <v>945</v>
      </c>
      <c r="H24" s="5">
        <v>24708726</v>
      </c>
      <c r="I24" s="5">
        <v>243</v>
      </c>
      <c r="J24" s="5">
        <f t="shared" si="1"/>
        <v>101682</v>
      </c>
    </row>
    <row r="25" spans="1:10" ht="12.75">
      <c r="A25" s="5">
        <v>14</v>
      </c>
      <c r="B25" s="5" t="s">
        <v>893</v>
      </c>
      <c r="C25" s="5">
        <v>770</v>
      </c>
      <c r="D25" s="5">
        <v>33104</v>
      </c>
      <c r="E25" s="5">
        <v>248</v>
      </c>
      <c r="F25" s="5">
        <f t="shared" si="0"/>
        <v>8209792</v>
      </c>
      <c r="G25" s="5">
        <v>770</v>
      </c>
      <c r="H25" s="5">
        <v>8043786</v>
      </c>
      <c r="I25" s="5">
        <v>243</v>
      </c>
      <c r="J25" s="5">
        <f t="shared" si="1"/>
        <v>33102</v>
      </c>
    </row>
    <row r="26" spans="1:10" ht="12.75">
      <c r="A26" s="5">
        <v>15</v>
      </c>
      <c r="B26" s="5" t="s">
        <v>894</v>
      </c>
      <c r="C26" s="5">
        <v>713</v>
      </c>
      <c r="D26" s="5">
        <v>27126</v>
      </c>
      <c r="E26" s="5">
        <v>248</v>
      </c>
      <c r="F26" s="5">
        <f t="shared" si="0"/>
        <v>6727248</v>
      </c>
      <c r="G26" s="5">
        <v>713</v>
      </c>
      <c r="H26" s="5">
        <v>5481594</v>
      </c>
      <c r="I26" s="5">
        <v>243</v>
      </c>
      <c r="J26" s="5">
        <f t="shared" si="1"/>
        <v>22558</v>
      </c>
    </row>
    <row r="27" spans="1:10" ht="12.75">
      <c r="A27" s="5">
        <v>16</v>
      </c>
      <c r="B27" s="5" t="s">
        <v>895</v>
      </c>
      <c r="C27" s="5">
        <v>250</v>
      </c>
      <c r="D27" s="5">
        <v>18747</v>
      </c>
      <c r="E27" s="5">
        <v>248</v>
      </c>
      <c r="F27" s="5">
        <f t="shared" si="0"/>
        <v>4649256</v>
      </c>
      <c r="G27" s="5">
        <v>250</v>
      </c>
      <c r="H27" s="5">
        <v>5025969</v>
      </c>
      <c r="I27" s="5">
        <v>243</v>
      </c>
      <c r="J27" s="5">
        <f t="shared" si="1"/>
        <v>20683</v>
      </c>
    </row>
    <row r="28" spans="1:10" ht="12.75">
      <c r="A28" s="5">
        <v>17</v>
      </c>
      <c r="B28" s="5" t="s">
        <v>896</v>
      </c>
      <c r="C28" s="5">
        <v>956</v>
      </c>
      <c r="D28" s="5">
        <v>76222</v>
      </c>
      <c r="E28" s="5">
        <v>248</v>
      </c>
      <c r="F28" s="5">
        <f t="shared" si="0"/>
        <v>18903056</v>
      </c>
      <c r="G28" s="5">
        <v>956</v>
      </c>
      <c r="H28" s="5">
        <v>19712403</v>
      </c>
      <c r="I28" s="5">
        <v>243</v>
      </c>
      <c r="J28" s="5">
        <f t="shared" si="1"/>
        <v>81121</v>
      </c>
    </row>
    <row r="29" spans="1:10" ht="12.75">
      <c r="A29" s="5">
        <v>18</v>
      </c>
      <c r="B29" s="5" t="s">
        <v>897</v>
      </c>
      <c r="C29" s="5">
        <v>683</v>
      </c>
      <c r="D29" s="5">
        <v>58804</v>
      </c>
      <c r="E29" s="5">
        <v>248</v>
      </c>
      <c r="F29" s="5">
        <f t="shared" si="0"/>
        <v>14583392</v>
      </c>
      <c r="G29" s="5">
        <v>683</v>
      </c>
      <c r="H29" s="5">
        <v>13253706</v>
      </c>
      <c r="I29" s="5">
        <v>243</v>
      </c>
      <c r="J29" s="5">
        <f t="shared" si="1"/>
        <v>54542</v>
      </c>
    </row>
    <row r="30" spans="1:10" ht="12.75">
      <c r="A30" s="5">
        <v>19</v>
      </c>
      <c r="B30" s="5" t="s">
        <v>898</v>
      </c>
      <c r="C30" s="5">
        <v>994</v>
      </c>
      <c r="D30" s="5">
        <v>50400</v>
      </c>
      <c r="E30" s="5">
        <v>248</v>
      </c>
      <c r="F30" s="5">
        <f t="shared" si="0"/>
        <v>12499200</v>
      </c>
      <c r="G30" s="5">
        <v>994</v>
      </c>
      <c r="H30" s="5">
        <v>12314511</v>
      </c>
      <c r="I30" s="5">
        <v>243</v>
      </c>
      <c r="J30" s="5">
        <f t="shared" si="1"/>
        <v>50677</v>
      </c>
    </row>
    <row r="31" spans="1:10" ht="12.75">
      <c r="A31" s="5">
        <v>20</v>
      </c>
      <c r="B31" s="5" t="s">
        <v>899</v>
      </c>
      <c r="C31" s="5">
        <v>881</v>
      </c>
      <c r="D31" s="5">
        <v>60148</v>
      </c>
      <c r="E31" s="5">
        <v>248</v>
      </c>
      <c r="F31" s="5">
        <f t="shared" si="0"/>
        <v>14916704</v>
      </c>
      <c r="G31" s="5">
        <v>881</v>
      </c>
      <c r="H31" s="5">
        <v>12871953</v>
      </c>
      <c r="I31" s="5">
        <v>243</v>
      </c>
      <c r="J31" s="5">
        <f t="shared" si="1"/>
        <v>52971</v>
      </c>
    </row>
    <row r="32" spans="1:10" ht="15.75" customHeight="1">
      <c r="A32" s="5">
        <v>21</v>
      </c>
      <c r="B32" s="5" t="s">
        <v>900</v>
      </c>
      <c r="C32" s="5">
        <v>808</v>
      </c>
      <c r="D32" s="5">
        <v>75986</v>
      </c>
      <c r="E32" s="5">
        <v>248</v>
      </c>
      <c r="F32" s="5">
        <f t="shared" si="0"/>
        <v>18844528</v>
      </c>
      <c r="G32" s="5">
        <v>808</v>
      </c>
      <c r="H32" s="5">
        <v>18313452</v>
      </c>
      <c r="I32" s="5">
        <v>243</v>
      </c>
      <c r="J32" s="5">
        <f t="shared" si="1"/>
        <v>75364</v>
      </c>
    </row>
    <row r="33" spans="1:10" ht="12.75" customHeight="1">
      <c r="A33" s="5">
        <v>22</v>
      </c>
      <c r="B33" s="5" t="s">
        <v>901</v>
      </c>
      <c r="C33" s="5">
        <v>839</v>
      </c>
      <c r="D33" s="5">
        <v>46611</v>
      </c>
      <c r="E33" s="5">
        <v>248</v>
      </c>
      <c r="F33" s="5">
        <f t="shared" si="0"/>
        <v>11559528</v>
      </c>
      <c r="G33" s="5">
        <v>839</v>
      </c>
      <c r="H33" s="5">
        <v>9514422</v>
      </c>
      <c r="I33" s="5">
        <v>243</v>
      </c>
      <c r="J33" s="5">
        <f t="shared" si="1"/>
        <v>39154</v>
      </c>
    </row>
    <row r="34" spans="1:10" ht="12.75" customHeight="1">
      <c r="A34" s="5">
        <v>23</v>
      </c>
      <c r="B34" s="5" t="s">
        <v>902</v>
      </c>
      <c r="C34" s="5">
        <v>601</v>
      </c>
      <c r="D34" s="5">
        <v>66836</v>
      </c>
      <c r="E34" s="5">
        <v>248</v>
      </c>
      <c r="F34" s="5">
        <f t="shared" si="0"/>
        <v>16575328</v>
      </c>
      <c r="G34" s="5">
        <v>601</v>
      </c>
      <c r="H34" s="5">
        <v>13222602</v>
      </c>
      <c r="I34" s="5">
        <v>243</v>
      </c>
      <c r="J34" s="5">
        <f t="shared" si="1"/>
        <v>54414</v>
      </c>
    </row>
    <row r="35" spans="1:10" ht="12.75">
      <c r="A35" s="5">
        <v>24</v>
      </c>
      <c r="B35" s="5" t="s">
        <v>903</v>
      </c>
      <c r="C35" s="5">
        <v>474</v>
      </c>
      <c r="D35" s="5">
        <v>44056</v>
      </c>
      <c r="E35" s="5">
        <v>248</v>
      </c>
      <c r="F35" s="5">
        <f t="shared" si="0"/>
        <v>10925888</v>
      </c>
      <c r="G35" s="5">
        <v>474</v>
      </c>
      <c r="H35" s="5">
        <v>10596744</v>
      </c>
      <c r="I35" s="5">
        <v>243</v>
      </c>
      <c r="J35" s="5">
        <f t="shared" si="1"/>
        <v>43608</v>
      </c>
    </row>
    <row r="36" spans="1:10" ht="12.75">
      <c r="A36" s="5">
        <v>25</v>
      </c>
      <c r="B36" s="5" t="s">
        <v>904</v>
      </c>
      <c r="C36" s="5">
        <v>500</v>
      </c>
      <c r="D36" s="5">
        <v>26137</v>
      </c>
      <c r="E36" s="5">
        <v>248</v>
      </c>
      <c r="F36" s="5">
        <f t="shared" si="0"/>
        <v>6481976</v>
      </c>
      <c r="G36" s="5">
        <v>500</v>
      </c>
      <c r="H36" s="5">
        <v>6591618</v>
      </c>
      <c r="I36" s="5">
        <v>243</v>
      </c>
      <c r="J36" s="5">
        <f t="shared" si="1"/>
        <v>27126</v>
      </c>
    </row>
    <row r="37" spans="1:10" ht="12.75">
      <c r="A37" s="5">
        <v>26</v>
      </c>
      <c r="B37" s="5" t="s">
        <v>905</v>
      </c>
      <c r="C37" s="5">
        <v>332</v>
      </c>
      <c r="D37" s="5">
        <v>27293</v>
      </c>
      <c r="E37" s="5">
        <v>248</v>
      </c>
      <c r="F37" s="5">
        <f t="shared" si="0"/>
        <v>6768664</v>
      </c>
      <c r="G37" s="5">
        <v>332</v>
      </c>
      <c r="H37" s="5">
        <v>6261138</v>
      </c>
      <c r="I37" s="5">
        <v>243</v>
      </c>
      <c r="J37" s="5">
        <f t="shared" si="1"/>
        <v>25766</v>
      </c>
    </row>
    <row r="38" spans="1:10" ht="12.75">
      <c r="A38" s="5">
        <v>27</v>
      </c>
      <c r="B38" s="5" t="s">
        <v>906</v>
      </c>
      <c r="C38" s="5">
        <v>729</v>
      </c>
      <c r="D38" s="5">
        <v>60323</v>
      </c>
      <c r="E38" s="5">
        <v>248</v>
      </c>
      <c r="F38" s="5">
        <f t="shared" si="0"/>
        <v>14960104</v>
      </c>
      <c r="G38" s="5">
        <v>729</v>
      </c>
      <c r="H38" s="5">
        <v>9538722</v>
      </c>
      <c r="I38" s="5">
        <v>243</v>
      </c>
      <c r="J38" s="5">
        <f t="shared" si="1"/>
        <v>39254</v>
      </c>
    </row>
    <row r="39" spans="1:10" ht="12.75">
      <c r="A39" s="5">
        <v>28</v>
      </c>
      <c r="B39" s="5" t="s">
        <v>907</v>
      </c>
      <c r="C39" s="5">
        <v>244</v>
      </c>
      <c r="D39" s="5">
        <v>23586</v>
      </c>
      <c r="E39" s="5">
        <v>248</v>
      </c>
      <c r="F39" s="5">
        <f t="shared" si="0"/>
        <v>5849328</v>
      </c>
      <c r="G39" s="5">
        <v>244</v>
      </c>
      <c r="H39" s="5">
        <v>6209379</v>
      </c>
      <c r="I39" s="5">
        <v>243</v>
      </c>
      <c r="J39" s="5">
        <f t="shared" si="1"/>
        <v>25553</v>
      </c>
    </row>
    <row r="40" spans="1:10" ht="12.75">
      <c r="A40" s="5">
        <v>29</v>
      </c>
      <c r="B40" s="5" t="s">
        <v>1034</v>
      </c>
      <c r="C40" s="5">
        <v>474</v>
      </c>
      <c r="D40" s="5">
        <v>39190</v>
      </c>
      <c r="E40" s="5">
        <v>248</v>
      </c>
      <c r="F40" s="5">
        <f t="shared" si="0"/>
        <v>9719120</v>
      </c>
      <c r="G40" s="5">
        <v>474</v>
      </c>
      <c r="H40" s="5">
        <v>9280656</v>
      </c>
      <c r="I40" s="5">
        <v>243</v>
      </c>
      <c r="J40" s="5">
        <f t="shared" si="1"/>
        <v>38192</v>
      </c>
    </row>
    <row r="41" spans="1:10" ht="25.5">
      <c r="A41" s="5">
        <v>30</v>
      </c>
      <c r="B41" s="5" t="s">
        <v>1035</v>
      </c>
      <c r="C41" s="5">
        <v>553</v>
      </c>
      <c r="D41" s="5">
        <v>18543</v>
      </c>
      <c r="E41" s="5">
        <v>248</v>
      </c>
      <c r="F41" s="5">
        <f t="shared" si="0"/>
        <v>4598664</v>
      </c>
      <c r="G41" s="5">
        <v>553</v>
      </c>
      <c r="H41" s="5">
        <v>5208219</v>
      </c>
      <c r="I41" s="5">
        <v>243</v>
      </c>
      <c r="J41" s="5">
        <f t="shared" si="1"/>
        <v>21433</v>
      </c>
    </row>
    <row r="42" spans="1:10" ht="12.75">
      <c r="A42" s="5">
        <v>31</v>
      </c>
      <c r="B42" s="5" t="s">
        <v>1036</v>
      </c>
      <c r="C42" s="5">
        <v>535</v>
      </c>
      <c r="D42" s="5">
        <v>35985</v>
      </c>
      <c r="E42" s="5">
        <v>248</v>
      </c>
      <c r="F42" s="5">
        <f t="shared" si="0"/>
        <v>8924280</v>
      </c>
      <c r="G42" s="5">
        <v>535</v>
      </c>
      <c r="H42" s="5">
        <v>9587079</v>
      </c>
      <c r="I42" s="5">
        <v>243</v>
      </c>
      <c r="J42" s="5">
        <f t="shared" si="1"/>
        <v>39453</v>
      </c>
    </row>
    <row r="43" spans="1:10" ht="12.75">
      <c r="A43" s="5">
        <v>32</v>
      </c>
      <c r="B43" s="5" t="s">
        <v>1037</v>
      </c>
      <c r="C43" s="5">
        <v>544</v>
      </c>
      <c r="D43" s="5">
        <v>43613</v>
      </c>
      <c r="E43" s="5">
        <v>248</v>
      </c>
      <c r="F43" s="5">
        <f t="shared" si="0"/>
        <v>10816024</v>
      </c>
      <c r="G43" s="5">
        <v>544</v>
      </c>
      <c r="H43" s="5">
        <v>11400102</v>
      </c>
      <c r="I43" s="5">
        <v>243</v>
      </c>
      <c r="J43" s="5">
        <f t="shared" si="1"/>
        <v>46914</v>
      </c>
    </row>
    <row r="44" spans="1:10" ht="12.75">
      <c r="A44" s="5">
        <v>33</v>
      </c>
      <c r="B44" s="5" t="s">
        <v>912</v>
      </c>
      <c r="C44" s="5">
        <v>568</v>
      </c>
      <c r="D44" s="5">
        <v>25229</v>
      </c>
      <c r="E44" s="5">
        <v>248</v>
      </c>
      <c r="F44" s="5">
        <f t="shared" si="0"/>
        <v>6256792</v>
      </c>
      <c r="G44" s="5">
        <v>568</v>
      </c>
      <c r="H44" s="5">
        <v>5990679</v>
      </c>
      <c r="I44" s="5">
        <v>243</v>
      </c>
      <c r="J44" s="5">
        <f t="shared" si="1"/>
        <v>24653</v>
      </c>
    </row>
    <row r="45" spans="1:10" ht="12.75">
      <c r="A45" s="5" t="s">
        <v>17</v>
      </c>
      <c r="B45" s="5"/>
      <c r="C45" s="5">
        <f>SUM(C12:C44)</f>
        <v>22887</v>
      </c>
      <c r="D45" s="5">
        <v>1724387.5</v>
      </c>
      <c r="E45" s="5">
        <v>248</v>
      </c>
      <c r="F45" s="5">
        <f>SUM(F12:F44)</f>
        <v>427645248</v>
      </c>
      <c r="G45" s="5">
        <f>SUM(G12:G44)</f>
        <v>22887</v>
      </c>
      <c r="H45" s="5">
        <f>SUM(H12:H44)</f>
        <v>411646860</v>
      </c>
      <c r="I45" s="5">
        <v>243</v>
      </c>
      <c r="J45" s="5">
        <f>SUM(J12:J44)</f>
        <v>1694020</v>
      </c>
    </row>
    <row r="46" spans="1:10" ht="12.75">
      <c r="A46" s="11"/>
      <c r="B46" s="31"/>
      <c r="C46" s="31"/>
      <c r="D46" s="22"/>
      <c r="E46" s="22"/>
      <c r="F46" s="22"/>
      <c r="G46" s="22"/>
      <c r="H46" s="22"/>
      <c r="I46" s="22"/>
      <c r="J46" s="22"/>
    </row>
    <row r="47" spans="1:10" ht="12.75">
      <c r="A47" s="870" t="s">
        <v>864</v>
      </c>
      <c r="B47" s="870"/>
      <c r="C47" s="870"/>
      <c r="D47" s="870"/>
      <c r="E47" s="870"/>
      <c r="F47" s="870"/>
      <c r="G47" s="870"/>
      <c r="H47" s="870"/>
      <c r="I47" s="22"/>
      <c r="J47" s="22"/>
    </row>
    <row r="48" spans="1:10" ht="12.75">
      <c r="A48" s="11"/>
      <c r="B48" s="31"/>
      <c r="C48" s="31"/>
      <c r="D48" s="22"/>
      <c r="E48" s="22"/>
      <c r="F48" s="22"/>
      <c r="G48" s="22"/>
      <c r="H48" s="22"/>
      <c r="I48" s="22"/>
      <c r="J48" s="22"/>
    </row>
    <row r="49" spans="1:10" ht="15.75">
      <c r="A49" s="14" t="s">
        <v>12</v>
      </c>
      <c r="B49" s="14"/>
      <c r="C49" s="14"/>
      <c r="D49" s="14"/>
      <c r="E49" s="14"/>
      <c r="F49" s="14"/>
      <c r="G49" s="14"/>
      <c r="H49" s="794" t="s">
        <v>1090</v>
      </c>
      <c r="I49" s="794"/>
      <c r="J49" s="794"/>
    </row>
    <row r="50" spans="1:10" ht="15.75">
      <c r="A50" s="83"/>
      <c r="B50" s="83"/>
      <c r="C50" s="83"/>
      <c r="D50" s="83"/>
      <c r="E50" s="83"/>
      <c r="F50" s="83"/>
      <c r="G50" s="83"/>
      <c r="H50" s="794" t="s">
        <v>476</v>
      </c>
      <c r="I50" s="794"/>
      <c r="J50" s="794"/>
    </row>
    <row r="51" spans="1:10" ht="15.75">
      <c r="A51" s="83"/>
      <c r="B51" s="83"/>
      <c r="C51" s="83"/>
      <c r="D51" s="83"/>
      <c r="E51" s="83"/>
      <c r="F51" s="83"/>
      <c r="G51" s="83"/>
      <c r="H51" s="794" t="s">
        <v>1089</v>
      </c>
      <c r="I51" s="794"/>
      <c r="J51" s="794"/>
    </row>
    <row r="52" spans="1:10" ht="12.75">
      <c r="A52" s="14"/>
      <c r="B52" s="14"/>
      <c r="C52" s="14"/>
      <c r="E52" s="14"/>
      <c r="H52" s="36"/>
      <c r="J52" s="36"/>
    </row>
  </sheetData>
  <sheetProtection/>
  <mergeCells count="14">
    <mergeCell ref="H49:J49"/>
    <mergeCell ref="H50:J50"/>
    <mergeCell ref="H51:J51"/>
    <mergeCell ref="E1:I1"/>
    <mergeCell ref="A2:J2"/>
    <mergeCell ref="A3:J3"/>
    <mergeCell ref="A5:J5"/>
    <mergeCell ref="A8:B8"/>
    <mergeCell ref="H8:J8"/>
    <mergeCell ref="A47:H47"/>
    <mergeCell ref="A9:A10"/>
    <mergeCell ref="B9:B10"/>
    <mergeCell ref="C9:F9"/>
    <mergeCell ref="G9:J9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71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view="pageBreakPreview" zoomScale="90" zoomScaleSheetLayoutView="90" zoomScalePageLayoutView="0" workbookViewId="0" topLeftCell="A7">
      <selection activeCell="H31" sqref="H31:J31"/>
    </sheetView>
  </sheetViews>
  <sheetFormatPr defaultColWidth="9.140625" defaultRowHeight="12.75"/>
  <cols>
    <col min="1" max="1" width="7.421875" style="15" customWidth="1"/>
    <col min="2" max="2" width="17.140625" style="15" customWidth="1"/>
    <col min="3" max="3" width="11.00390625" style="15" customWidth="1"/>
    <col min="4" max="4" width="10.00390625" style="15" customWidth="1"/>
    <col min="5" max="5" width="13.140625" style="15" customWidth="1"/>
    <col min="6" max="6" width="14.28125" style="15" customWidth="1"/>
    <col min="7" max="7" width="13.28125" style="15" customWidth="1"/>
    <col min="8" max="8" width="14.7109375" style="15" customWidth="1"/>
    <col min="9" max="9" width="16.7109375" style="15" customWidth="1"/>
    <col min="10" max="10" width="19.28125" style="15" customWidth="1"/>
    <col min="11" max="16384" width="9.140625" style="15" customWidth="1"/>
  </cols>
  <sheetData>
    <row r="1" spans="5:10" ht="12.75">
      <c r="E1" s="751"/>
      <c r="F1" s="751"/>
      <c r="G1" s="751"/>
      <c r="H1" s="751"/>
      <c r="I1" s="751"/>
      <c r="J1" s="133" t="s">
        <v>361</v>
      </c>
    </row>
    <row r="2" spans="1:10" ht="15">
      <c r="A2" s="862" t="s">
        <v>0</v>
      </c>
      <c r="B2" s="862"/>
      <c r="C2" s="862"/>
      <c r="D2" s="862"/>
      <c r="E2" s="862"/>
      <c r="F2" s="862"/>
      <c r="G2" s="862"/>
      <c r="H2" s="862"/>
      <c r="I2" s="862"/>
      <c r="J2" s="862"/>
    </row>
    <row r="3" spans="1:10" ht="20.25">
      <c r="A3" s="748" t="s">
        <v>697</v>
      </c>
      <c r="B3" s="748"/>
      <c r="C3" s="748"/>
      <c r="D3" s="748"/>
      <c r="E3" s="748"/>
      <c r="F3" s="748"/>
      <c r="G3" s="748"/>
      <c r="H3" s="748"/>
      <c r="I3" s="748"/>
      <c r="J3" s="748"/>
    </row>
    <row r="4" ht="14.25" customHeight="1"/>
    <row r="5" spans="1:10" ht="19.5" customHeight="1">
      <c r="A5" s="866" t="s">
        <v>746</v>
      </c>
      <c r="B5" s="866"/>
      <c r="C5" s="866"/>
      <c r="D5" s="866"/>
      <c r="E5" s="866"/>
      <c r="F5" s="866"/>
      <c r="G5" s="866"/>
      <c r="H5" s="866"/>
      <c r="I5" s="866"/>
      <c r="J5" s="866"/>
    </row>
    <row r="6" spans="1:10" ht="13.5" customHeight="1">
      <c r="A6" s="1"/>
      <c r="B6" s="1"/>
      <c r="C6" s="1"/>
      <c r="D6" s="1"/>
      <c r="E6" s="1"/>
      <c r="F6" s="1"/>
      <c r="G6" s="1"/>
      <c r="H6" s="1"/>
      <c r="I6" s="1"/>
      <c r="J6" s="1"/>
    </row>
    <row r="7" ht="0.75" customHeight="1"/>
    <row r="8" spans="1:10" ht="12.75">
      <c r="A8" s="750" t="s">
        <v>158</v>
      </c>
      <c r="B8" s="750"/>
      <c r="C8" s="32"/>
      <c r="H8" s="855" t="s">
        <v>774</v>
      </c>
      <c r="I8" s="855"/>
      <c r="J8" s="855"/>
    </row>
    <row r="9" spans="1:16" ht="12.75">
      <c r="A9" s="758" t="s">
        <v>2</v>
      </c>
      <c r="B9" s="758" t="s">
        <v>3</v>
      </c>
      <c r="C9" s="780" t="s">
        <v>747</v>
      </c>
      <c r="D9" s="816"/>
      <c r="E9" s="816"/>
      <c r="F9" s="781"/>
      <c r="G9" s="780" t="s">
        <v>102</v>
      </c>
      <c r="H9" s="816"/>
      <c r="I9" s="816"/>
      <c r="J9" s="781"/>
      <c r="O9" s="19"/>
      <c r="P9" s="22"/>
    </row>
    <row r="10" spans="1:10" ht="77.25" customHeight="1">
      <c r="A10" s="758"/>
      <c r="B10" s="758"/>
      <c r="C10" s="5" t="s">
        <v>181</v>
      </c>
      <c r="D10" s="5" t="s">
        <v>15</v>
      </c>
      <c r="E10" s="252" t="s">
        <v>775</v>
      </c>
      <c r="F10" s="7" t="s">
        <v>198</v>
      </c>
      <c r="G10" s="5" t="s">
        <v>181</v>
      </c>
      <c r="H10" s="26" t="s">
        <v>16</v>
      </c>
      <c r="I10" s="104" t="s">
        <v>862</v>
      </c>
      <c r="J10" s="5" t="s">
        <v>863</v>
      </c>
    </row>
    <row r="11" spans="1:10" ht="12.7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7">
        <v>6</v>
      </c>
      <c r="G11" s="5">
        <v>7</v>
      </c>
      <c r="H11" s="100">
        <v>8</v>
      </c>
      <c r="I11" s="5">
        <v>9</v>
      </c>
      <c r="J11" s="5">
        <v>10</v>
      </c>
    </row>
    <row r="12" spans="1:10" ht="12.75">
      <c r="A12" s="18">
        <v>1</v>
      </c>
      <c r="B12" s="19"/>
      <c r="C12" s="19"/>
      <c r="D12" s="19"/>
      <c r="E12" s="19"/>
      <c r="F12" s="103"/>
      <c r="G12" s="19"/>
      <c r="H12" s="29"/>
      <c r="I12" s="29"/>
      <c r="J12" s="29"/>
    </row>
    <row r="13" spans="1:10" ht="12.75">
      <c r="A13" s="18">
        <v>2</v>
      </c>
      <c r="B13" s="19"/>
      <c r="C13" s="19"/>
      <c r="D13" s="19"/>
      <c r="E13" s="19"/>
      <c r="F13" s="28"/>
      <c r="G13" s="19"/>
      <c r="H13" s="29"/>
      <c r="I13" s="29"/>
      <c r="J13" s="29"/>
    </row>
    <row r="14" spans="1:10" ht="12.75">
      <c r="A14" s="18">
        <v>3</v>
      </c>
      <c r="B14" s="19"/>
      <c r="C14" s="19"/>
      <c r="D14" s="19"/>
      <c r="E14" s="19" t="s">
        <v>11</v>
      </c>
      <c r="F14" s="28"/>
      <c r="G14" s="19"/>
      <c r="H14" s="29"/>
      <c r="I14" s="29"/>
      <c r="J14" s="29"/>
    </row>
    <row r="15" spans="1:10" ht="12.75">
      <c r="A15" s="18">
        <v>4</v>
      </c>
      <c r="B15" s="19"/>
      <c r="C15" s="19"/>
      <c r="D15" s="19"/>
      <c r="E15" s="19"/>
      <c r="F15" s="28"/>
      <c r="G15" s="19"/>
      <c r="H15" s="29"/>
      <c r="I15" s="29"/>
      <c r="J15" s="29"/>
    </row>
    <row r="16" spans="1:10" ht="12.75">
      <c r="A16" s="18">
        <v>5</v>
      </c>
      <c r="B16" s="19"/>
      <c r="C16" s="19"/>
      <c r="D16" s="19"/>
      <c r="E16" s="19"/>
      <c r="F16" s="28"/>
      <c r="G16" s="19"/>
      <c r="H16" s="29"/>
      <c r="I16" s="29"/>
      <c r="J16" s="29"/>
    </row>
    <row r="17" spans="1:10" ht="12.75" customHeight="1">
      <c r="A17" s="18">
        <v>6</v>
      </c>
      <c r="B17" s="19"/>
      <c r="C17" s="872" t="s">
        <v>951</v>
      </c>
      <c r="D17" s="873"/>
      <c r="E17" s="873"/>
      <c r="F17" s="873"/>
      <c r="G17" s="873"/>
      <c r="H17" s="873"/>
      <c r="I17" s="873"/>
      <c r="J17" s="874"/>
    </row>
    <row r="18" spans="1:10" ht="12.75" customHeight="1">
      <c r="A18" s="18">
        <v>7</v>
      </c>
      <c r="B18" s="19"/>
      <c r="C18" s="875"/>
      <c r="D18" s="876"/>
      <c r="E18" s="876"/>
      <c r="F18" s="876"/>
      <c r="G18" s="876"/>
      <c r="H18" s="876"/>
      <c r="I18" s="876"/>
      <c r="J18" s="877"/>
    </row>
    <row r="19" spans="1:10" ht="12.75" customHeight="1">
      <c r="A19" s="18">
        <v>8</v>
      </c>
      <c r="B19" s="19"/>
      <c r="C19" s="875"/>
      <c r="D19" s="876"/>
      <c r="E19" s="876"/>
      <c r="F19" s="876"/>
      <c r="G19" s="876"/>
      <c r="H19" s="876"/>
      <c r="I19" s="876"/>
      <c r="J19" s="877"/>
    </row>
    <row r="20" spans="1:10" ht="12.75" customHeight="1">
      <c r="A20" s="18">
        <v>9</v>
      </c>
      <c r="B20" s="19"/>
      <c r="C20" s="875"/>
      <c r="D20" s="876"/>
      <c r="E20" s="876"/>
      <c r="F20" s="876"/>
      <c r="G20" s="876"/>
      <c r="H20" s="876"/>
      <c r="I20" s="876"/>
      <c r="J20" s="877"/>
    </row>
    <row r="21" spans="1:10" ht="12.75" customHeight="1">
      <c r="A21" s="18">
        <v>10</v>
      </c>
      <c r="B21" s="19"/>
      <c r="C21" s="875"/>
      <c r="D21" s="876"/>
      <c r="E21" s="876"/>
      <c r="F21" s="876"/>
      <c r="G21" s="876"/>
      <c r="H21" s="876"/>
      <c r="I21" s="876"/>
      <c r="J21" s="877"/>
    </row>
    <row r="22" spans="1:10" ht="12.75" customHeight="1">
      <c r="A22" s="18">
        <v>11</v>
      </c>
      <c r="B22" s="19"/>
      <c r="C22" s="875"/>
      <c r="D22" s="876"/>
      <c r="E22" s="876"/>
      <c r="F22" s="876"/>
      <c r="G22" s="876"/>
      <c r="H22" s="876"/>
      <c r="I22" s="876"/>
      <c r="J22" s="877"/>
    </row>
    <row r="23" spans="1:10" ht="12.75" customHeight="1">
      <c r="A23" s="18">
        <v>12</v>
      </c>
      <c r="B23" s="19"/>
      <c r="C23" s="878"/>
      <c r="D23" s="879"/>
      <c r="E23" s="879"/>
      <c r="F23" s="879"/>
      <c r="G23" s="879"/>
      <c r="H23" s="879"/>
      <c r="I23" s="879"/>
      <c r="J23" s="880"/>
    </row>
    <row r="24" spans="1:10" ht="12.75">
      <c r="A24" s="18">
        <v>13</v>
      </c>
      <c r="B24" s="19"/>
      <c r="C24" s="19"/>
      <c r="D24" s="19"/>
      <c r="E24" s="19"/>
      <c r="F24" s="28"/>
      <c r="G24" s="19"/>
      <c r="H24" s="29"/>
      <c r="I24" s="29"/>
      <c r="J24" s="29"/>
    </row>
    <row r="25" spans="1:10" ht="12.75">
      <c r="A25" s="18">
        <v>14</v>
      </c>
      <c r="B25" s="19"/>
      <c r="C25" s="19"/>
      <c r="D25" s="19"/>
      <c r="E25" s="19"/>
      <c r="F25" s="28"/>
      <c r="G25" s="19"/>
      <c r="H25" s="29"/>
      <c r="I25" s="29"/>
      <c r="J25" s="29"/>
    </row>
    <row r="26" spans="1:10" ht="12.75">
      <c r="A26" s="20" t="s">
        <v>7</v>
      </c>
      <c r="B26" s="19"/>
      <c r="C26" s="19"/>
      <c r="D26" s="19"/>
      <c r="E26" s="19"/>
      <c r="F26" s="28"/>
      <c r="G26" s="19"/>
      <c r="H26" s="29"/>
      <c r="I26" s="29"/>
      <c r="J26" s="29"/>
    </row>
    <row r="27" spans="1:10" ht="12.75">
      <c r="A27" s="20" t="s">
        <v>7</v>
      </c>
      <c r="B27" s="19"/>
      <c r="C27" s="19"/>
      <c r="D27" s="19"/>
      <c r="E27" s="19"/>
      <c r="F27" s="28"/>
      <c r="G27" s="19"/>
      <c r="H27" s="29"/>
      <c r="I27" s="29"/>
      <c r="J27" s="29"/>
    </row>
    <row r="28" spans="1:10" ht="12.75">
      <c r="A28" s="3" t="s">
        <v>17</v>
      </c>
      <c r="B28" s="30"/>
      <c r="C28" s="30"/>
      <c r="D28" s="19"/>
      <c r="E28" s="19"/>
      <c r="F28" s="28"/>
      <c r="G28" s="19"/>
      <c r="H28" s="29"/>
      <c r="I28" s="29"/>
      <c r="J28" s="29"/>
    </row>
    <row r="29" spans="1:10" ht="12.75">
      <c r="A29" s="11"/>
      <c r="B29" s="31"/>
      <c r="C29" s="31"/>
      <c r="D29" s="22"/>
      <c r="E29" s="22"/>
      <c r="F29" s="22"/>
      <c r="G29" s="22"/>
      <c r="H29" s="22"/>
      <c r="I29" s="22"/>
      <c r="J29" s="22"/>
    </row>
    <row r="30" spans="1:10" ht="12.75">
      <c r="A30" s="870" t="s">
        <v>864</v>
      </c>
      <c r="B30" s="870"/>
      <c r="C30" s="870"/>
      <c r="D30" s="870"/>
      <c r="E30" s="870"/>
      <c r="F30" s="870"/>
      <c r="G30" s="870"/>
      <c r="H30" s="870"/>
      <c r="I30" s="22"/>
      <c r="J30" s="22"/>
    </row>
    <row r="31" spans="1:10" ht="15.75">
      <c r="A31" s="11"/>
      <c r="B31" s="31"/>
      <c r="C31" s="31"/>
      <c r="D31" s="22"/>
      <c r="E31" s="22"/>
      <c r="F31" s="22"/>
      <c r="G31" s="22"/>
      <c r="H31" s="794" t="s">
        <v>1090</v>
      </c>
      <c r="I31" s="794"/>
      <c r="J31" s="794"/>
    </row>
    <row r="32" spans="1:10" ht="15.75">
      <c r="A32" s="14" t="s">
        <v>12</v>
      </c>
      <c r="B32" s="14"/>
      <c r="C32" s="14"/>
      <c r="D32" s="14"/>
      <c r="E32" s="14"/>
      <c r="F32" s="14"/>
      <c r="G32" s="14"/>
      <c r="H32" s="794" t="s">
        <v>476</v>
      </c>
      <c r="I32" s="794"/>
      <c r="J32" s="794"/>
    </row>
    <row r="33" spans="1:10" ht="15.75">
      <c r="A33" s="83"/>
      <c r="B33" s="83"/>
      <c r="C33" s="83"/>
      <c r="D33" s="83"/>
      <c r="E33" s="83"/>
      <c r="F33" s="83"/>
      <c r="G33" s="83"/>
      <c r="H33" s="794" t="s">
        <v>1089</v>
      </c>
      <c r="I33" s="794"/>
      <c r="J33" s="794"/>
    </row>
    <row r="34" spans="1:10" ht="12.75" customHeight="1">
      <c r="A34" s="83"/>
      <c r="B34" s="83"/>
      <c r="C34" s="83"/>
      <c r="D34" s="83"/>
      <c r="E34" s="83"/>
      <c r="F34" s="83"/>
      <c r="G34" s="83"/>
      <c r="H34" s="83"/>
      <c r="I34" s="83"/>
      <c r="J34" s="83"/>
    </row>
    <row r="35" spans="1:10" ht="12.75">
      <c r="A35" s="14"/>
      <c r="B35" s="14"/>
      <c r="C35" s="14"/>
      <c r="E35" s="14"/>
      <c r="H35" s="36"/>
      <c r="I35" s="36"/>
      <c r="J35" s="36"/>
    </row>
    <row r="39" spans="1:10" ht="12.75">
      <c r="A39" s="871"/>
      <c r="B39" s="871"/>
      <c r="C39" s="871"/>
      <c r="D39" s="871"/>
      <c r="E39" s="871"/>
      <c r="F39" s="871"/>
      <c r="G39" s="871"/>
      <c r="H39" s="871"/>
      <c r="I39" s="871"/>
      <c r="J39" s="871"/>
    </row>
    <row r="41" spans="1:10" ht="12.75">
      <c r="A41" s="871"/>
      <c r="B41" s="871"/>
      <c r="C41" s="871"/>
      <c r="D41" s="871"/>
      <c r="E41" s="871"/>
      <c r="F41" s="871"/>
      <c r="G41" s="871"/>
      <c r="H41" s="871"/>
      <c r="I41" s="871"/>
      <c r="J41" s="871"/>
    </row>
  </sheetData>
  <sheetProtection/>
  <mergeCells count="17">
    <mergeCell ref="C17:J23"/>
    <mergeCell ref="E1:I1"/>
    <mergeCell ref="A2:J2"/>
    <mergeCell ref="A3:J3"/>
    <mergeCell ref="A5:J5"/>
    <mergeCell ref="A8:B8"/>
    <mergeCell ref="H8:J8"/>
    <mergeCell ref="H31:J31"/>
    <mergeCell ref="H32:J32"/>
    <mergeCell ref="H33:J33"/>
    <mergeCell ref="A39:J39"/>
    <mergeCell ref="A41:J41"/>
    <mergeCell ref="A9:A10"/>
    <mergeCell ref="B9:B10"/>
    <mergeCell ref="C9:F9"/>
    <mergeCell ref="G9:J9"/>
    <mergeCell ref="A30:H30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96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view="pageBreakPreview" zoomScale="90" zoomScaleSheetLayoutView="90" zoomScalePageLayoutView="0" workbookViewId="0" topLeftCell="A7">
      <selection activeCell="H32" sqref="H32:J34"/>
    </sheetView>
  </sheetViews>
  <sheetFormatPr defaultColWidth="9.140625" defaultRowHeight="12.75"/>
  <cols>
    <col min="1" max="1" width="7.421875" style="15" customWidth="1"/>
    <col min="2" max="2" width="17.140625" style="15" customWidth="1"/>
    <col min="3" max="3" width="11.00390625" style="15" customWidth="1"/>
    <col min="4" max="4" width="10.00390625" style="15" customWidth="1"/>
    <col min="5" max="5" width="13.140625" style="15" customWidth="1"/>
    <col min="6" max="6" width="14.28125" style="15" customWidth="1"/>
    <col min="7" max="7" width="13.28125" style="15" customWidth="1"/>
    <col min="8" max="8" width="14.7109375" style="15" customWidth="1"/>
    <col min="9" max="9" width="16.7109375" style="15" customWidth="1"/>
    <col min="10" max="10" width="19.28125" style="15" customWidth="1"/>
    <col min="11" max="16384" width="9.140625" style="15" customWidth="1"/>
  </cols>
  <sheetData>
    <row r="1" spans="5:10" ht="12.75">
      <c r="E1" s="751"/>
      <c r="F1" s="751"/>
      <c r="G1" s="751"/>
      <c r="H1" s="751"/>
      <c r="I1" s="751"/>
      <c r="J1" s="133" t="s">
        <v>360</v>
      </c>
    </row>
    <row r="2" spans="1:10" ht="15">
      <c r="A2" s="862" t="s">
        <v>0</v>
      </c>
      <c r="B2" s="862"/>
      <c r="C2" s="862"/>
      <c r="D2" s="862"/>
      <c r="E2" s="862"/>
      <c r="F2" s="862"/>
      <c r="G2" s="862"/>
      <c r="H2" s="862"/>
      <c r="I2" s="862"/>
      <c r="J2" s="862"/>
    </row>
    <row r="3" spans="1:10" ht="20.25">
      <c r="A3" s="748" t="s">
        <v>697</v>
      </c>
      <c r="B3" s="748"/>
      <c r="C3" s="748"/>
      <c r="D3" s="748"/>
      <c r="E3" s="748"/>
      <c r="F3" s="748"/>
      <c r="G3" s="748"/>
      <c r="H3" s="748"/>
      <c r="I3" s="748"/>
      <c r="J3" s="748"/>
    </row>
    <row r="4" ht="14.25" customHeight="1"/>
    <row r="5" spans="1:10" ht="31.5" customHeight="1">
      <c r="A5" s="866" t="s">
        <v>748</v>
      </c>
      <c r="B5" s="866"/>
      <c r="C5" s="866"/>
      <c r="D5" s="866"/>
      <c r="E5" s="866"/>
      <c r="F5" s="866"/>
      <c r="G5" s="866"/>
      <c r="H5" s="866"/>
      <c r="I5" s="866"/>
      <c r="J5" s="866"/>
    </row>
    <row r="6" spans="1:10" ht="13.5" customHeight="1">
      <c r="A6" s="1"/>
      <c r="B6" s="1"/>
      <c r="C6" s="1"/>
      <c r="D6" s="1"/>
      <c r="E6" s="1"/>
      <c r="F6" s="1"/>
      <c r="G6" s="1"/>
      <c r="H6" s="1"/>
      <c r="I6" s="1"/>
      <c r="J6" s="1"/>
    </row>
    <row r="7" ht="0.75" customHeight="1"/>
    <row r="8" spans="1:10" ht="12.75">
      <c r="A8" s="750" t="s">
        <v>158</v>
      </c>
      <c r="B8" s="750"/>
      <c r="C8" s="32"/>
      <c r="H8" s="855" t="s">
        <v>774</v>
      </c>
      <c r="I8" s="855"/>
      <c r="J8" s="855"/>
    </row>
    <row r="9" spans="1:16" ht="12.75">
      <c r="A9" s="758" t="s">
        <v>2</v>
      </c>
      <c r="B9" s="758" t="s">
        <v>3</v>
      </c>
      <c r="C9" s="780" t="s">
        <v>744</v>
      </c>
      <c r="D9" s="816"/>
      <c r="E9" s="816"/>
      <c r="F9" s="781"/>
      <c r="G9" s="780" t="s">
        <v>102</v>
      </c>
      <c r="H9" s="816"/>
      <c r="I9" s="816"/>
      <c r="J9" s="781"/>
      <c r="O9" s="19"/>
      <c r="P9" s="22"/>
    </row>
    <row r="10" spans="1:10" ht="53.25" customHeight="1">
      <c r="A10" s="758"/>
      <c r="B10" s="758"/>
      <c r="C10" s="5" t="s">
        <v>181</v>
      </c>
      <c r="D10" s="5" t="s">
        <v>15</v>
      </c>
      <c r="E10" s="252" t="s">
        <v>362</v>
      </c>
      <c r="F10" s="7" t="s">
        <v>198</v>
      </c>
      <c r="G10" s="5" t="s">
        <v>181</v>
      </c>
      <c r="H10" s="26" t="s">
        <v>16</v>
      </c>
      <c r="I10" s="104" t="s">
        <v>862</v>
      </c>
      <c r="J10" s="5" t="s">
        <v>863</v>
      </c>
    </row>
    <row r="11" spans="1:10" ht="12.7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7">
        <v>6</v>
      </c>
      <c r="G11" s="5">
        <v>7</v>
      </c>
      <c r="H11" s="100">
        <v>8</v>
      </c>
      <c r="I11" s="5">
        <v>9</v>
      </c>
      <c r="J11" s="5">
        <v>10</v>
      </c>
    </row>
    <row r="12" spans="1:10" ht="12.75">
      <c r="A12" s="18">
        <v>1</v>
      </c>
      <c r="B12" s="881" t="s">
        <v>951</v>
      </c>
      <c r="C12" s="882"/>
      <c r="D12" s="882"/>
      <c r="E12" s="882"/>
      <c r="F12" s="882"/>
      <c r="G12" s="882"/>
      <c r="H12" s="882"/>
      <c r="I12" s="882"/>
      <c r="J12" s="883"/>
    </row>
    <row r="13" spans="1:10" ht="12.75">
      <c r="A13" s="18">
        <v>2</v>
      </c>
      <c r="B13" s="884"/>
      <c r="C13" s="885"/>
      <c r="D13" s="885"/>
      <c r="E13" s="885"/>
      <c r="F13" s="885"/>
      <c r="G13" s="885"/>
      <c r="H13" s="885"/>
      <c r="I13" s="885"/>
      <c r="J13" s="886"/>
    </row>
    <row r="14" spans="1:10" ht="12.75">
      <c r="A14" s="18">
        <v>3</v>
      </c>
      <c r="B14" s="884"/>
      <c r="C14" s="885"/>
      <c r="D14" s="885"/>
      <c r="E14" s="885"/>
      <c r="F14" s="885"/>
      <c r="G14" s="885"/>
      <c r="H14" s="885"/>
      <c r="I14" s="885"/>
      <c r="J14" s="886"/>
    </row>
    <row r="15" spans="1:10" ht="12.75">
      <c r="A15" s="18">
        <v>4</v>
      </c>
      <c r="B15" s="884"/>
      <c r="C15" s="885"/>
      <c r="D15" s="885"/>
      <c r="E15" s="885"/>
      <c r="F15" s="885"/>
      <c r="G15" s="885"/>
      <c r="H15" s="885"/>
      <c r="I15" s="885"/>
      <c r="J15" s="886"/>
    </row>
    <row r="16" spans="1:10" ht="12.75">
      <c r="A16" s="18">
        <v>5</v>
      </c>
      <c r="B16" s="884"/>
      <c r="C16" s="885"/>
      <c r="D16" s="885"/>
      <c r="E16" s="885"/>
      <c r="F16" s="885"/>
      <c r="G16" s="885"/>
      <c r="H16" s="885"/>
      <c r="I16" s="885"/>
      <c r="J16" s="886"/>
    </row>
    <row r="17" spans="1:10" ht="12.75">
      <c r="A17" s="18">
        <v>6</v>
      </c>
      <c r="B17" s="884"/>
      <c r="C17" s="885"/>
      <c r="D17" s="885"/>
      <c r="E17" s="885"/>
      <c r="F17" s="885"/>
      <c r="G17" s="885"/>
      <c r="H17" s="885"/>
      <c r="I17" s="885"/>
      <c r="J17" s="886"/>
    </row>
    <row r="18" spans="1:10" ht="12.75">
      <c r="A18" s="18">
        <v>7</v>
      </c>
      <c r="B18" s="884"/>
      <c r="C18" s="885"/>
      <c r="D18" s="885"/>
      <c r="E18" s="885"/>
      <c r="F18" s="885"/>
      <c r="G18" s="885"/>
      <c r="H18" s="885"/>
      <c r="I18" s="885"/>
      <c r="J18" s="886"/>
    </row>
    <row r="19" spans="1:10" ht="12.75">
      <c r="A19" s="18">
        <v>8</v>
      </c>
      <c r="B19" s="884"/>
      <c r="C19" s="885"/>
      <c r="D19" s="885"/>
      <c r="E19" s="885"/>
      <c r="F19" s="885"/>
      <c r="G19" s="885"/>
      <c r="H19" s="885"/>
      <c r="I19" s="885"/>
      <c r="J19" s="886"/>
    </row>
    <row r="20" spans="1:10" ht="12.75">
      <c r="A20" s="18">
        <v>9</v>
      </c>
      <c r="B20" s="884"/>
      <c r="C20" s="885"/>
      <c r="D20" s="885"/>
      <c r="E20" s="885"/>
      <c r="F20" s="885"/>
      <c r="G20" s="885"/>
      <c r="H20" s="885"/>
      <c r="I20" s="885"/>
      <c r="J20" s="886"/>
    </row>
    <row r="21" spans="1:10" ht="12.75">
      <c r="A21" s="18">
        <v>10</v>
      </c>
      <c r="B21" s="884"/>
      <c r="C21" s="885"/>
      <c r="D21" s="885"/>
      <c r="E21" s="885"/>
      <c r="F21" s="885"/>
      <c r="G21" s="885"/>
      <c r="H21" s="885"/>
      <c r="I21" s="885"/>
      <c r="J21" s="886"/>
    </row>
    <row r="22" spans="1:10" ht="12.75">
      <c r="A22" s="18">
        <v>11</v>
      </c>
      <c r="B22" s="884"/>
      <c r="C22" s="885"/>
      <c r="D22" s="885"/>
      <c r="E22" s="885"/>
      <c r="F22" s="885"/>
      <c r="G22" s="885"/>
      <c r="H22" s="885"/>
      <c r="I22" s="885"/>
      <c r="J22" s="886"/>
    </row>
    <row r="23" spans="1:10" ht="12.75">
      <c r="A23" s="18">
        <v>12</v>
      </c>
      <c r="B23" s="884"/>
      <c r="C23" s="885"/>
      <c r="D23" s="885"/>
      <c r="E23" s="885"/>
      <c r="F23" s="885"/>
      <c r="G23" s="885"/>
      <c r="H23" s="885"/>
      <c r="I23" s="885"/>
      <c r="J23" s="886"/>
    </row>
    <row r="24" spans="1:10" ht="12.75">
      <c r="A24" s="18">
        <v>13</v>
      </c>
      <c r="B24" s="887"/>
      <c r="C24" s="888"/>
      <c r="D24" s="888"/>
      <c r="E24" s="888"/>
      <c r="F24" s="888"/>
      <c r="G24" s="888"/>
      <c r="H24" s="888"/>
      <c r="I24" s="888"/>
      <c r="J24" s="889"/>
    </row>
    <row r="25" spans="1:10" ht="12.75">
      <c r="A25" s="18">
        <v>14</v>
      </c>
      <c r="B25" s="19"/>
      <c r="C25" s="19"/>
      <c r="D25" s="19"/>
      <c r="E25" s="19"/>
      <c r="F25" s="28"/>
      <c r="G25" s="19"/>
      <c r="H25" s="29"/>
      <c r="I25" s="29"/>
      <c r="J25" s="29"/>
    </row>
    <row r="26" spans="1:10" ht="12.75">
      <c r="A26" s="20" t="s">
        <v>7</v>
      </c>
      <c r="B26" s="19"/>
      <c r="C26" s="19"/>
      <c r="D26" s="19"/>
      <c r="E26" s="19"/>
      <c r="F26" s="28"/>
      <c r="G26" s="19"/>
      <c r="H26" s="29"/>
      <c r="I26" s="29"/>
      <c r="J26" s="29"/>
    </row>
    <row r="27" spans="1:10" ht="12.75">
      <c r="A27" s="20" t="s">
        <v>7</v>
      </c>
      <c r="B27" s="19"/>
      <c r="C27" s="19"/>
      <c r="D27" s="19"/>
      <c r="E27" s="19"/>
      <c r="F27" s="28"/>
      <c r="G27" s="19"/>
      <c r="H27" s="29"/>
      <c r="I27" s="29"/>
      <c r="J27" s="29"/>
    </row>
    <row r="28" spans="1:10" ht="12.75">
      <c r="A28" s="3" t="s">
        <v>17</v>
      </c>
      <c r="B28" s="30"/>
      <c r="C28" s="30"/>
      <c r="D28" s="19"/>
      <c r="E28" s="19"/>
      <c r="F28" s="28"/>
      <c r="G28" s="19"/>
      <c r="H28" s="29"/>
      <c r="I28" s="29"/>
      <c r="J28" s="29"/>
    </row>
    <row r="29" spans="1:10" ht="12.75">
      <c r="A29" s="11"/>
      <c r="B29" s="31"/>
      <c r="C29" s="31"/>
      <c r="D29" s="22"/>
      <c r="E29" s="22"/>
      <c r="F29" s="22"/>
      <c r="G29" s="22"/>
      <c r="H29" s="22"/>
      <c r="I29" s="22"/>
      <c r="J29" s="22"/>
    </row>
    <row r="30" spans="1:10" ht="12.75">
      <c r="A30" s="870" t="s">
        <v>864</v>
      </c>
      <c r="B30" s="870"/>
      <c r="C30" s="870"/>
      <c r="D30" s="870"/>
      <c r="E30" s="870"/>
      <c r="F30" s="870"/>
      <c r="G30" s="870"/>
      <c r="H30" s="870"/>
      <c r="I30" s="22"/>
      <c r="J30" s="22"/>
    </row>
    <row r="31" spans="1:10" ht="12.75">
      <c r="A31" s="11"/>
      <c r="B31" s="31"/>
      <c r="C31" s="31"/>
      <c r="D31" s="22"/>
      <c r="E31" s="22"/>
      <c r="F31" s="22"/>
      <c r="G31" s="22"/>
      <c r="H31" s="22"/>
      <c r="I31" s="22"/>
      <c r="J31" s="22"/>
    </row>
    <row r="32" spans="1:10" ht="15.75" customHeight="1">
      <c r="A32" s="14" t="s">
        <v>12</v>
      </c>
      <c r="B32" s="14"/>
      <c r="C32" s="14"/>
      <c r="D32" s="14"/>
      <c r="E32" s="14"/>
      <c r="F32" s="14"/>
      <c r="G32" s="14"/>
      <c r="H32" s="794" t="s">
        <v>929</v>
      </c>
      <c r="I32" s="794"/>
      <c r="J32" s="794"/>
    </row>
    <row r="33" spans="1:10" ht="15.75">
      <c r="A33" s="83"/>
      <c r="B33" s="83"/>
      <c r="C33" s="83"/>
      <c r="D33" s="83"/>
      <c r="E33" s="83"/>
      <c r="F33" s="83"/>
      <c r="G33" s="83"/>
      <c r="H33" s="794" t="s">
        <v>476</v>
      </c>
      <c r="I33" s="794"/>
      <c r="J33" s="794"/>
    </row>
    <row r="34" spans="1:10" ht="15.75">
      <c r="A34" s="83"/>
      <c r="B34" s="83"/>
      <c r="C34" s="83"/>
      <c r="D34" s="83"/>
      <c r="E34" s="83"/>
      <c r="F34" s="83"/>
      <c r="G34" s="83"/>
      <c r="H34" s="794" t="s">
        <v>1089</v>
      </c>
      <c r="I34" s="794"/>
      <c r="J34" s="794"/>
    </row>
    <row r="35" spans="1:10" ht="12.75">
      <c r="A35" s="14"/>
      <c r="B35" s="14"/>
      <c r="C35" s="14"/>
      <c r="E35" s="14"/>
      <c r="H35" s="36"/>
      <c r="I35" s="36"/>
      <c r="J35" s="36"/>
    </row>
    <row r="39" spans="1:10" ht="12.75">
      <c r="A39" s="871"/>
      <c r="B39" s="871"/>
      <c r="C39" s="871"/>
      <c r="D39" s="871"/>
      <c r="E39" s="871"/>
      <c r="F39" s="871"/>
      <c r="G39" s="871"/>
      <c r="H39" s="871"/>
      <c r="I39" s="871"/>
      <c r="J39" s="871"/>
    </row>
    <row r="41" spans="1:10" ht="12.75">
      <c r="A41" s="871"/>
      <c r="B41" s="871"/>
      <c r="C41" s="871"/>
      <c r="D41" s="871"/>
      <c r="E41" s="871"/>
      <c r="F41" s="871"/>
      <c r="G41" s="871"/>
      <c r="H41" s="871"/>
      <c r="I41" s="871"/>
      <c r="J41" s="871"/>
    </row>
  </sheetData>
  <sheetProtection/>
  <mergeCells count="17">
    <mergeCell ref="A39:J39"/>
    <mergeCell ref="A41:J41"/>
    <mergeCell ref="A9:A10"/>
    <mergeCell ref="B9:B10"/>
    <mergeCell ref="C9:F9"/>
    <mergeCell ref="G9:J9"/>
    <mergeCell ref="H32:J32"/>
    <mergeCell ref="H33:J33"/>
    <mergeCell ref="H34:J34"/>
    <mergeCell ref="A30:H30"/>
    <mergeCell ref="B12:J24"/>
    <mergeCell ref="E1:I1"/>
    <mergeCell ref="A2:J2"/>
    <mergeCell ref="A3:J3"/>
    <mergeCell ref="A5:J5"/>
    <mergeCell ref="A8:B8"/>
    <mergeCell ref="H8:J8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96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view="pageBreakPreview" zoomScale="78" zoomScaleSheetLayoutView="78" zoomScalePageLayoutView="0" workbookViewId="0" topLeftCell="A1">
      <selection activeCell="W40" sqref="W40"/>
    </sheetView>
  </sheetViews>
  <sheetFormatPr defaultColWidth="9.140625" defaultRowHeight="12.75"/>
  <cols>
    <col min="1" max="1" width="7.421875" style="15" customWidth="1"/>
    <col min="2" max="2" width="17.140625" style="15" customWidth="1"/>
    <col min="3" max="3" width="11.00390625" style="15" customWidth="1"/>
    <col min="4" max="4" width="10.00390625" style="15" customWidth="1"/>
    <col min="5" max="5" width="13.140625" style="15" customWidth="1"/>
    <col min="6" max="6" width="14.28125" style="15" customWidth="1"/>
    <col min="7" max="7" width="13.28125" style="15" customWidth="1"/>
    <col min="8" max="8" width="14.7109375" style="15" customWidth="1"/>
    <col min="9" max="9" width="16.7109375" style="15" customWidth="1"/>
    <col min="10" max="10" width="19.28125" style="15" customWidth="1"/>
    <col min="11" max="16384" width="9.140625" style="15" customWidth="1"/>
  </cols>
  <sheetData>
    <row r="1" spans="5:10" ht="12.75">
      <c r="E1" s="751"/>
      <c r="F1" s="751"/>
      <c r="G1" s="751"/>
      <c r="H1" s="751"/>
      <c r="I1" s="751"/>
      <c r="J1" s="133" t="s">
        <v>431</v>
      </c>
    </row>
    <row r="2" spans="1:10" ht="15">
      <c r="A2" s="862" t="s">
        <v>0</v>
      </c>
      <c r="B2" s="862"/>
      <c r="C2" s="862"/>
      <c r="D2" s="862"/>
      <c r="E2" s="862"/>
      <c r="F2" s="862"/>
      <c r="G2" s="862"/>
      <c r="H2" s="862"/>
      <c r="I2" s="862"/>
      <c r="J2" s="862"/>
    </row>
    <row r="3" spans="1:10" ht="20.25">
      <c r="A3" s="748" t="s">
        <v>697</v>
      </c>
      <c r="B3" s="748"/>
      <c r="C3" s="748"/>
      <c r="D3" s="748"/>
      <c r="E3" s="748"/>
      <c r="F3" s="748"/>
      <c r="G3" s="748"/>
      <c r="H3" s="748"/>
      <c r="I3" s="748"/>
      <c r="J3" s="748"/>
    </row>
    <row r="4" ht="14.25" customHeight="1"/>
    <row r="5" spans="1:10" ht="31.5" customHeight="1">
      <c r="A5" s="866" t="s">
        <v>749</v>
      </c>
      <c r="B5" s="866"/>
      <c r="C5" s="866"/>
      <c r="D5" s="866"/>
      <c r="E5" s="866"/>
      <c r="F5" s="866"/>
      <c r="G5" s="866"/>
      <c r="H5" s="866"/>
      <c r="I5" s="866"/>
      <c r="J5" s="866"/>
    </row>
    <row r="6" spans="1:10" ht="13.5" customHeight="1">
      <c r="A6" s="1"/>
      <c r="B6" s="1"/>
      <c r="C6" s="1"/>
      <c r="D6" s="1"/>
      <c r="E6" s="1"/>
      <c r="F6" s="1"/>
      <c r="G6" s="1"/>
      <c r="H6" s="1"/>
      <c r="I6" s="1"/>
      <c r="J6" s="1"/>
    </row>
    <row r="7" ht="0.75" customHeight="1"/>
    <row r="8" spans="1:10" ht="12.75">
      <c r="A8" s="750" t="s">
        <v>158</v>
      </c>
      <c r="B8" s="750"/>
      <c r="C8" s="32"/>
      <c r="H8" s="855" t="s">
        <v>774</v>
      </c>
      <c r="I8" s="855"/>
      <c r="J8" s="855"/>
    </row>
    <row r="9" spans="1:16" ht="12.75">
      <c r="A9" s="758" t="s">
        <v>2</v>
      </c>
      <c r="B9" s="758" t="s">
        <v>3</v>
      </c>
      <c r="C9" s="780" t="s">
        <v>744</v>
      </c>
      <c r="D9" s="816"/>
      <c r="E9" s="816"/>
      <c r="F9" s="781"/>
      <c r="G9" s="780" t="s">
        <v>102</v>
      </c>
      <c r="H9" s="816"/>
      <c r="I9" s="816"/>
      <c r="J9" s="781"/>
      <c r="O9" s="19"/>
      <c r="P9" s="22"/>
    </row>
    <row r="10" spans="1:10" ht="53.25" customHeight="1">
      <c r="A10" s="758"/>
      <c r="B10" s="758"/>
      <c r="C10" s="5" t="s">
        <v>181</v>
      </c>
      <c r="D10" s="5" t="s">
        <v>15</v>
      </c>
      <c r="E10" s="252" t="s">
        <v>363</v>
      </c>
      <c r="F10" s="7" t="s">
        <v>198</v>
      </c>
      <c r="G10" s="5" t="s">
        <v>181</v>
      </c>
      <c r="H10" s="26" t="s">
        <v>16</v>
      </c>
      <c r="I10" s="104" t="s">
        <v>862</v>
      </c>
      <c r="J10" s="5" t="s">
        <v>863</v>
      </c>
    </row>
    <row r="11" spans="1:10" ht="12.7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7">
        <v>6</v>
      </c>
      <c r="G11" s="5">
        <v>7</v>
      </c>
      <c r="H11" s="100">
        <v>8</v>
      </c>
      <c r="I11" s="5">
        <v>9</v>
      </c>
      <c r="J11" s="5">
        <v>10</v>
      </c>
    </row>
    <row r="12" spans="1:10" ht="12.75">
      <c r="A12" s="18">
        <v>1</v>
      </c>
      <c r="B12" s="881" t="s">
        <v>951</v>
      </c>
      <c r="C12" s="882"/>
      <c r="D12" s="882"/>
      <c r="E12" s="882"/>
      <c r="F12" s="882"/>
      <c r="G12" s="882"/>
      <c r="H12" s="882"/>
      <c r="I12" s="882"/>
      <c r="J12" s="883"/>
    </row>
    <row r="13" spans="1:10" ht="12.75">
      <c r="A13" s="18">
        <v>2</v>
      </c>
      <c r="B13" s="884"/>
      <c r="C13" s="885"/>
      <c r="D13" s="885"/>
      <c r="E13" s="885"/>
      <c r="F13" s="885"/>
      <c r="G13" s="885"/>
      <c r="H13" s="885"/>
      <c r="I13" s="885"/>
      <c r="J13" s="886"/>
    </row>
    <row r="14" spans="1:10" ht="12.75">
      <c r="A14" s="18">
        <v>3</v>
      </c>
      <c r="B14" s="884"/>
      <c r="C14" s="885"/>
      <c r="D14" s="885"/>
      <c r="E14" s="885"/>
      <c r="F14" s="885"/>
      <c r="G14" s="885"/>
      <c r="H14" s="885"/>
      <c r="I14" s="885"/>
      <c r="J14" s="886"/>
    </row>
    <row r="15" spans="1:10" ht="12.75">
      <c r="A15" s="18">
        <v>4</v>
      </c>
      <c r="B15" s="884"/>
      <c r="C15" s="885"/>
      <c r="D15" s="885"/>
      <c r="E15" s="885"/>
      <c r="F15" s="885"/>
      <c r="G15" s="885"/>
      <c r="H15" s="885"/>
      <c r="I15" s="885"/>
      <c r="J15" s="886"/>
    </row>
    <row r="16" spans="1:10" ht="12.75">
      <c r="A16" s="18">
        <v>5</v>
      </c>
      <c r="B16" s="884"/>
      <c r="C16" s="885"/>
      <c r="D16" s="885"/>
      <c r="E16" s="885"/>
      <c r="F16" s="885"/>
      <c r="G16" s="885"/>
      <c r="H16" s="885"/>
      <c r="I16" s="885"/>
      <c r="J16" s="886"/>
    </row>
    <row r="17" spans="1:10" ht="12.75">
      <c r="A17" s="18">
        <v>6</v>
      </c>
      <c r="B17" s="884"/>
      <c r="C17" s="885"/>
      <c r="D17" s="885"/>
      <c r="E17" s="885"/>
      <c r="F17" s="885"/>
      <c r="G17" s="885"/>
      <c r="H17" s="885"/>
      <c r="I17" s="885"/>
      <c r="J17" s="886"/>
    </row>
    <row r="18" spans="1:10" ht="12.75">
      <c r="A18" s="18">
        <v>7</v>
      </c>
      <c r="B18" s="884"/>
      <c r="C18" s="885"/>
      <c r="D18" s="885"/>
      <c r="E18" s="885"/>
      <c r="F18" s="885"/>
      <c r="G18" s="885"/>
      <c r="H18" s="885"/>
      <c r="I18" s="885"/>
      <c r="J18" s="886"/>
    </row>
    <row r="19" spans="1:10" ht="12.75">
      <c r="A19" s="18">
        <v>8</v>
      </c>
      <c r="B19" s="884"/>
      <c r="C19" s="885"/>
      <c r="D19" s="885"/>
      <c r="E19" s="885"/>
      <c r="F19" s="885"/>
      <c r="G19" s="885"/>
      <c r="H19" s="885"/>
      <c r="I19" s="885"/>
      <c r="J19" s="886"/>
    </row>
    <row r="20" spans="1:10" ht="12.75">
      <c r="A20" s="18">
        <v>9</v>
      </c>
      <c r="B20" s="884"/>
      <c r="C20" s="885"/>
      <c r="D20" s="885"/>
      <c r="E20" s="885"/>
      <c r="F20" s="885"/>
      <c r="G20" s="885"/>
      <c r="H20" s="885"/>
      <c r="I20" s="885"/>
      <c r="J20" s="886"/>
    </row>
    <row r="21" spans="1:10" ht="12.75">
      <c r="A21" s="18">
        <v>10</v>
      </c>
      <c r="B21" s="884"/>
      <c r="C21" s="885"/>
      <c r="D21" s="885"/>
      <c r="E21" s="885"/>
      <c r="F21" s="885"/>
      <c r="G21" s="885"/>
      <c r="H21" s="885"/>
      <c r="I21" s="885"/>
      <c r="J21" s="886"/>
    </row>
    <row r="22" spans="1:10" ht="12.75">
      <c r="A22" s="18">
        <v>11</v>
      </c>
      <c r="B22" s="884"/>
      <c r="C22" s="885"/>
      <c r="D22" s="885"/>
      <c r="E22" s="885"/>
      <c r="F22" s="885"/>
      <c r="G22" s="885"/>
      <c r="H22" s="885"/>
      <c r="I22" s="885"/>
      <c r="J22" s="886"/>
    </row>
    <row r="23" spans="1:10" ht="12.75">
      <c r="A23" s="18">
        <v>12</v>
      </c>
      <c r="B23" s="884"/>
      <c r="C23" s="885"/>
      <c r="D23" s="885"/>
      <c r="E23" s="885"/>
      <c r="F23" s="885"/>
      <c r="G23" s="885"/>
      <c r="H23" s="885"/>
      <c r="I23" s="885"/>
      <c r="J23" s="886"/>
    </row>
    <row r="24" spans="1:10" ht="12.75">
      <c r="A24" s="18">
        <v>13</v>
      </c>
      <c r="B24" s="887"/>
      <c r="C24" s="888"/>
      <c r="D24" s="888"/>
      <c r="E24" s="888"/>
      <c r="F24" s="888"/>
      <c r="G24" s="888"/>
      <c r="H24" s="888"/>
      <c r="I24" s="888"/>
      <c r="J24" s="889"/>
    </row>
    <row r="25" spans="1:10" ht="12.75">
      <c r="A25" s="18">
        <v>14</v>
      </c>
      <c r="B25" s="19"/>
      <c r="C25" s="19"/>
      <c r="D25" s="19"/>
      <c r="E25" s="19"/>
      <c r="F25" s="28"/>
      <c r="G25" s="19"/>
      <c r="H25" s="29"/>
      <c r="I25" s="29"/>
      <c r="J25" s="29"/>
    </row>
    <row r="26" spans="1:10" ht="12.75">
      <c r="A26" s="20" t="s">
        <v>7</v>
      </c>
      <c r="B26" s="19"/>
      <c r="C26" s="19"/>
      <c r="D26" s="19"/>
      <c r="E26" s="19"/>
      <c r="F26" s="28"/>
      <c r="G26" s="19"/>
      <c r="H26" s="29"/>
      <c r="I26" s="29"/>
      <c r="J26" s="29"/>
    </row>
    <row r="27" spans="1:10" ht="12.75">
      <c r="A27" s="20" t="s">
        <v>7</v>
      </c>
      <c r="B27" s="19"/>
      <c r="C27" s="19"/>
      <c r="D27" s="19"/>
      <c r="E27" s="19"/>
      <c r="F27" s="28"/>
      <c r="G27" s="19"/>
      <c r="H27" s="29"/>
      <c r="I27" s="29"/>
      <c r="J27" s="29"/>
    </row>
    <row r="28" spans="1:10" ht="12.75">
      <c r="A28" s="3" t="s">
        <v>17</v>
      </c>
      <c r="B28" s="30"/>
      <c r="C28" s="30"/>
      <c r="D28" s="19"/>
      <c r="E28" s="19"/>
      <c r="F28" s="28"/>
      <c r="G28" s="19"/>
      <c r="H28" s="29"/>
      <c r="I28" s="29"/>
      <c r="J28" s="29"/>
    </row>
    <row r="29" spans="1:10" ht="12.75">
      <c r="A29" s="11"/>
      <c r="B29" s="31"/>
      <c r="C29" s="31"/>
      <c r="D29" s="22"/>
      <c r="E29" s="22"/>
      <c r="F29" s="22"/>
      <c r="G29" s="22"/>
      <c r="H29" s="22"/>
      <c r="I29" s="22"/>
      <c r="J29" s="22"/>
    </row>
    <row r="30" spans="1:10" ht="12.75">
      <c r="A30" s="870" t="s">
        <v>864</v>
      </c>
      <c r="B30" s="870"/>
      <c r="C30" s="870"/>
      <c r="D30" s="870"/>
      <c r="E30" s="870"/>
      <c r="F30" s="870"/>
      <c r="G30" s="870"/>
      <c r="H30" s="870"/>
      <c r="I30" s="22"/>
      <c r="J30" s="22"/>
    </row>
    <row r="31" spans="1:10" ht="15.75">
      <c r="A31" s="11"/>
      <c r="B31" s="31"/>
      <c r="C31" s="31"/>
      <c r="D31" s="22"/>
      <c r="E31" s="22"/>
      <c r="F31" s="22"/>
      <c r="G31" s="22"/>
      <c r="H31" s="794" t="s">
        <v>929</v>
      </c>
      <c r="I31" s="794"/>
      <c r="J31" s="794"/>
    </row>
    <row r="32" spans="1:10" ht="15.75" customHeight="1">
      <c r="A32" s="14" t="s">
        <v>12</v>
      </c>
      <c r="B32" s="14"/>
      <c r="C32" s="14"/>
      <c r="D32" s="14"/>
      <c r="E32" s="14"/>
      <c r="F32" s="14"/>
      <c r="G32" s="14"/>
      <c r="H32" s="794" t="s">
        <v>476</v>
      </c>
      <c r="I32" s="794"/>
      <c r="J32" s="794"/>
    </row>
    <row r="33" spans="1:10" ht="16.5" customHeight="1">
      <c r="A33" s="83"/>
      <c r="B33" s="83"/>
      <c r="C33" s="83"/>
      <c r="D33" s="83"/>
      <c r="E33" s="83"/>
      <c r="F33" s="83"/>
      <c r="G33" s="83"/>
      <c r="H33" s="794" t="s">
        <v>1089</v>
      </c>
      <c r="I33" s="794"/>
      <c r="J33" s="794"/>
    </row>
    <row r="34" spans="1:10" ht="12.75" customHeight="1">
      <c r="A34" s="83"/>
      <c r="B34" s="83"/>
      <c r="C34" s="83"/>
      <c r="D34" s="83"/>
      <c r="E34" s="83"/>
      <c r="F34" s="83"/>
      <c r="G34" s="83"/>
      <c r="H34" s="83"/>
      <c r="I34" s="83"/>
      <c r="J34" s="83"/>
    </row>
    <row r="35" spans="1:10" ht="12.75">
      <c r="A35" s="14"/>
      <c r="B35" s="14"/>
      <c r="C35" s="14"/>
      <c r="E35" s="14"/>
      <c r="H35" s="36"/>
      <c r="I35" s="36"/>
      <c r="J35" s="36"/>
    </row>
    <row r="39" spans="1:10" ht="12.75">
      <c r="A39" s="871"/>
      <c r="B39" s="871"/>
      <c r="C39" s="871"/>
      <c r="D39" s="871"/>
      <c r="E39" s="871"/>
      <c r="F39" s="871"/>
      <c r="G39" s="871"/>
      <c r="H39" s="871"/>
      <c r="I39" s="871"/>
      <c r="J39" s="871"/>
    </row>
    <row r="41" spans="1:10" ht="12.75">
      <c r="A41" s="871"/>
      <c r="B41" s="871"/>
      <c r="C41" s="871"/>
      <c r="D41" s="871"/>
      <c r="E41" s="871"/>
      <c r="F41" s="871"/>
      <c r="G41" s="871"/>
      <c r="H41" s="871"/>
      <c r="I41" s="871"/>
      <c r="J41" s="871"/>
    </row>
  </sheetData>
  <sheetProtection/>
  <mergeCells count="17">
    <mergeCell ref="A39:J39"/>
    <mergeCell ref="A41:J41"/>
    <mergeCell ref="A9:A10"/>
    <mergeCell ref="B9:B10"/>
    <mergeCell ref="C9:F9"/>
    <mergeCell ref="G9:J9"/>
    <mergeCell ref="H31:J31"/>
    <mergeCell ref="H32:J32"/>
    <mergeCell ref="H33:J33"/>
    <mergeCell ref="A30:H30"/>
    <mergeCell ref="B12:J24"/>
    <mergeCell ref="E1:I1"/>
    <mergeCell ref="A2:J2"/>
    <mergeCell ref="A3:J3"/>
    <mergeCell ref="A5:J5"/>
    <mergeCell ref="A8:B8"/>
    <mergeCell ref="H8:J8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96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2"/>
  <sheetViews>
    <sheetView view="pageBreakPreview" zoomScale="90" zoomScaleSheetLayoutView="90" zoomScalePageLayoutView="0" workbookViewId="0" topLeftCell="A22">
      <selection activeCell="I51" sqref="I51:K51"/>
    </sheetView>
  </sheetViews>
  <sheetFormatPr defaultColWidth="9.140625" defaultRowHeight="12.75"/>
  <cols>
    <col min="1" max="1" width="6.7109375" style="15" customWidth="1"/>
    <col min="2" max="2" width="15.7109375" style="15" bestFit="1" customWidth="1"/>
    <col min="3" max="3" width="12.00390625" style="15" customWidth="1"/>
    <col min="4" max="4" width="10.421875" style="15" customWidth="1"/>
    <col min="5" max="5" width="10.140625" style="15" customWidth="1"/>
    <col min="6" max="6" width="13.00390625" style="15" customWidth="1"/>
    <col min="7" max="7" width="15.140625" style="15" customWidth="1"/>
    <col min="8" max="8" width="12.421875" style="15" customWidth="1"/>
    <col min="9" max="9" width="12.140625" style="15" customWidth="1"/>
    <col min="10" max="10" width="11.7109375" style="15" customWidth="1"/>
    <col min="11" max="11" width="12.00390625" style="15" customWidth="1"/>
    <col min="12" max="12" width="14.140625" style="15" customWidth="1"/>
    <col min="13" max="16384" width="9.140625" style="15" customWidth="1"/>
  </cols>
  <sheetData>
    <row r="1" spans="4:15" ht="15">
      <c r="D1" s="36"/>
      <c r="E1" s="36"/>
      <c r="F1" s="36"/>
      <c r="G1" s="36"/>
      <c r="H1" s="36"/>
      <c r="I1" s="36"/>
      <c r="J1" s="36"/>
      <c r="K1" s="36"/>
      <c r="L1" s="890" t="s">
        <v>62</v>
      </c>
      <c r="M1" s="890"/>
      <c r="N1" s="43"/>
      <c r="O1" s="43"/>
    </row>
    <row r="2" spans="1:15" ht="15">
      <c r="A2" s="862" t="s">
        <v>0</v>
      </c>
      <c r="B2" s="862"/>
      <c r="C2" s="862"/>
      <c r="D2" s="862"/>
      <c r="E2" s="862"/>
      <c r="F2" s="862"/>
      <c r="G2" s="862"/>
      <c r="H2" s="862"/>
      <c r="I2" s="862"/>
      <c r="J2" s="862"/>
      <c r="K2" s="862"/>
      <c r="L2" s="862"/>
      <c r="M2" s="45"/>
      <c r="N2" s="45"/>
      <c r="O2" s="45"/>
    </row>
    <row r="3" spans="1:15" ht="20.25">
      <c r="A3" s="748" t="s">
        <v>697</v>
      </c>
      <c r="B3" s="748"/>
      <c r="C3" s="748"/>
      <c r="D3" s="748"/>
      <c r="E3" s="748"/>
      <c r="F3" s="748"/>
      <c r="G3" s="748"/>
      <c r="H3" s="748"/>
      <c r="I3" s="748"/>
      <c r="J3" s="748"/>
      <c r="K3" s="748"/>
      <c r="L3" s="748"/>
      <c r="M3" s="44"/>
      <c r="N3" s="44"/>
      <c r="O3" s="44"/>
    </row>
    <row r="4" ht="10.5" customHeight="1"/>
    <row r="5" spans="1:12" ht="19.5" customHeight="1">
      <c r="A5" s="866" t="s">
        <v>750</v>
      </c>
      <c r="B5" s="866"/>
      <c r="C5" s="866"/>
      <c r="D5" s="866"/>
      <c r="E5" s="866"/>
      <c r="F5" s="866"/>
      <c r="G5" s="866"/>
      <c r="H5" s="866"/>
      <c r="I5" s="866"/>
      <c r="J5" s="866"/>
      <c r="K5" s="866"/>
      <c r="L5" s="866"/>
    </row>
    <row r="6" spans="1:12" ht="12.7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</row>
    <row r="7" spans="1:12" ht="12.75">
      <c r="A7" s="750" t="s">
        <v>158</v>
      </c>
      <c r="B7" s="750"/>
      <c r="F7" s="891" t="s">
        <v>18</v>
      </c>
      <c r="G7" s="891"/>
      <c r="H7" s="891"/>
      <c r="I7" s="891"/>
      <c r="J7" s="891"/>
      <c r="K7" s="891"/>
      <c r="L7" s="891"/>
    </row>
    <row r="8" spans="1:12" ht="12.75">
      <c r="A8" s="14"/>
      <c r="F8" s="16"/>
      <c r="G8" s="99"/>
      <c r="H8" s="99"/>
      <c r="I8" s="892" t="s">
        <v>777</v>
      </c>
      <c r="J8" s="892"/>
      <c r="K8" s="892"/>
      <c r="L8" s="892"/>
    </row>
    <row r="9" spans="1:18" s="14" customFormat="1" ht="12.75">
      <c r="A9" s="758" t="s">
        <v>2</v>
      </c>
      <c r="B9" s="758" t="s">
        <v>3</v>
      </c>
      <c r="C9" s="740" t="s">
        <v>19</v>
      </c>
      <c r="D9" s="776"/>
      <c r="E9" s="776"/>
      <c r="F9" s="776"/>
      <c r="G9" s="776"/>
      <c r="H9" s="740" t="s">
        <v>41</v>
      </c>
      <c r="I9" s="776"/>
      <c r="J9" s="776"/>
      <c r="K9" s="776"/>
      <c r="L9" s="776"/>
      <c r="Q9" s="548"/>
      <c r="R9" s="31"/>
    </row>
    <row r="10" spans="1:17" s="14" customFormat="1" ht="77.25" customHeight="1">
      <c r="A10" s="758"/>
      <c r="B10" s="758"/>
      <c r="C10" s="5" t="s">
        <v>751</v>
      </c>
      <c r="D10" s="5" t="s">
        <v>783</v>
      </c>
      <c r="E10" s="5" t="s">
        <v>69</v>
      </c>
      <c r="F10" s="5" t="s">
        <v>70</v>
      </c>
      <c r="G10" s="5" t="s">
        <v>656</v>
      </c>
      <c r="H10" s="5" t="s">
        <v>751</v>
      </c>
      <c r="I10" s="5" t="s">
        <v>783</v>
      </c>
      <c r="J10" s="5" t="s">
        <v>69</v>
      </c>
      <c r="K10" s="5" t="s">
        <v>70</v>
      </c>
      <c r="L10" s="5" t="s">
        <v>657</v>
      </c>
      <c r="M10" s="31"/>
      <c r="N10" s="31"/>
      <c r="O10" s="31"/>
      <c r="P10" s="31"/>
      <c r="Q10" s="31"/>
    </row>
    <row r="11" spans="1:17" s="14" customFormat="1" ht="12.7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  <c r="M11" s="31"/>
      <c r="N11" s="31"/>
      <c r="O11" s="31"/>
      <c r="P11" s="31"/>
      <c r="Q11" s="31"/>
    </row>
    <row r="12" spans="1:17" ht="12.75">
      <c r="A12" s="546">
        <v>1</v>
      </c>
      <c r="B12" s="547" t="s">
        <v>879</v>
      </c>
      <c r="C12" s="550">
        <v>1884.29</v>
      </c>
      <c r="D12" s="550">
        <v>49.23511845916755</v>
      </c>
      <c r="E12" s="550">
        <v>1840.1770000000001</v>
      </c>
      <c r="F12" s="550">
        <v>1881.8110046250004</v>
      </c>
      <c r="G12" s="550">
        <f>D12+E12-F12</f>
        <v>7.601113834167336</v>
      </c>
      <c r="H12" s="550">
        <v>1892.23</v>
      </c>
      <c r="I12" s="550">
        <v>46.93737809730874</v>
      </c>
      <c r="J12" s="550">
        <v>1845.297</v>
      </c>
      <c r="K12" s="550">
        <v>1878.36</v>
      </c>
      <c r="L12" s="550">
        <f>I12+J12-K12</f>
        <v>13.874378097308863</v>
      </c>
      <c r="M12" s="549"/>
      <c r="N12" s="549"/>
      <c r="O12" s="549"/>
      <c r="P12" s="549"/>
      <c r="Q12" s="22"/>
    </row>
    <row r="13" spans="1:17" ht="12.75">
      <c r="A13" s="546">
        <v>2</v>
      </c>
      <c r="B13" s="547" t="s">
        <v>881</v>
      </c>
      <c r="C13" s="550">
        <v>739.2306272447169</v>
      </c>
      <c r="D13" s="550">
        <v>29.205658839432886</v>
      </c>
      <c r="E13" s="550">
        <v>711.887</v>
      </c>
      <c r="F13" s="550">
        <v>727.8492862575</v>
      </c>
      <c r="G13" s="550">
        <f aca="true" t="shared" si="0" ref="G13:G44">D13+E13-F13</f>
        <v>13.243372581932817</v>
      </c>
      <c r="H13" s="550">
        <v>719.29</v>
      </c>
      <c r="I13" s="550">
        <v>5.533420711741883</v>
      </c>
      <c r="J13" s="550">
        <v>713.757</v>
      </c>
      <c r="K13" s="550">
        <v>708.94</v>
      </c>
      <c r="L13" s="550">
        <f aca="true" t="shared" si="1" ref="L13:L44">I13+J13-K13</f>
        <v>10.350420711741776</v>
      </c>
      <c r="M13" s="549"/>
      <c r="N13" s="549"/>
      <c r="O13" s="549"/>
      <c r="P13" s="549"/>
      <c r="Q13" s="22"/>
    </row>
    <row r="14" spans="1:17" ht="12.75">
      <c r="A14" s="546">
        <v>3</v>
      </c>
      <c r="B14" s="547" t="s">
        <v>882</v>
      </c>
      <c r="C14" s="550">
        <v>1369.0320286730437</v>
      </c>
      <c r="D14" s="550">
        <v>29.627555201710493</v>
      </c>
      <c r="E14" s="550">
        <v>1207.77</v>
      </c>
      <c r="F14" s="550">
        <v>1233.6283556999997</v>
      </c>
      <c r="G14" s="550">
        <f t="shared" si="0"/>
        <v>3.769199501710773</v>
      </c>
      <c r="H14" s="550">
        <v>1366.0441617094498</v>
      </c>
      <c r="I14" s="550">
        <v>19.472724672606773</v>
      </c>
      <c r="J14" s="550">
        <v>1212.77</v>
      </c>
      <c r="K14" s="550">
        <v>1226.14</v>
      </c>
      <c r="L14" s="550">
        <f t="shared" si="1"/>
        <v>6.102724672606655</v>
      </c>
      <c r="M14" s="549"/>
      <c r="N14" s="549"/>
      <c r="O14" s="549"/>
      <c r="P14" s="549"/>
      <c r="Q14" s="22"/>
    </row>
    <row r="15" spans="1:17" ht="12.75">
      <c r="A15" s="546">
        <v>4</v>
      </c>
      <c r="B15" s="547" t="s">
        <v>883</v>
      </c>
      <c r="C15" s="550">
        <v>1163.0995468124327</v>
      </c>
      <c r="D15" s="550">
        <v>18.9777521868416</v>
      </c>
      <c r="E15" s="550">
        <v>1147.231</v>
      </c>
      <c r="F15" s="550">
        <v>1164.4753159687502</v>
      </c>
      <c r="G15" s="550">
        <f t="shared" si="0"/>
        <v>1.7334362180913558</v>
      </c>
      <c r="H15" s="550">
        <v>1177.9312293722003</v>
      </c>
      <c r="I15" s="550">
        <v>27.598109428185353</v>
      </c>
      <c r="J15" s="550">
        <v>1150.3310000000001</v>
      </c>
      <c r="K15" s="550">
        <v>1164.4753159687502</v>
      </c>
      <c r="L15" s="550">
        <f t="shared" si="1"/>
        <v>13.453793459435246</v>
      </c>
      <c r="M15" s="549"/>
      <c r="N15" s="549"/>
      <c r="O15" s="549"/>
      <c r="P15" s="549"/>
      <c r="Q15" s="22"/>
    </row>
    <row r="16" spans="1:17" ht="12.75">
      <c r="A16" s="546">
        <v>5</v>
      </c>
      <c r="B16" s="547" t="s">
        <v>884</v>
      </c>
      <c r="C16" s="550">
        <v>2853.4217631105275</v>
      </c>
      <c r="D16" s="550">
        <v>58.77288956915663</v>
      </c>
      <c r="E16" s="550">
        <v>2802.267</v>
      </c>
      <c r="F16" s="550">
        <v>2859.4262411325003</v>
      </c>
      <c r="G16" s="550">
        <f t="shared" si="0"/>
        <v>1.613648436656149</v>
      </c>
      <c r="H16" s="550">
        <v>2874.1219793508385</v>
      </c>
      <c r="I16" s="550">
        <v>64.23332672704964</v>
      </c>
      <c r="J16" s="550">
        <v>2809.8869999999997</v>
      </c>
      <c r="K16" s="550">
        <v>2859.4262411325003</v>
      </c>
      <c r="L16" s="550">
        <f t="shared" si="1"/>
        <v>14.694085594549051</v>
      </c>
      <c r="M16" s="549"/>
      <c r="N16" s="549"/>
      <c r="O16" s="549"/>
      <c r="P16" s="549"/>
      <c r="Q16" s="22"/>
    </row>
    <row r="17" spans="1:17" ht="12.75">
      <c r="A17" s="546">
        <v>6</v>
      </c>
      <c r="B17" s="547" t="s">
        <v>885</v>
      </c>
      <c r="C17" s="550">
        <v>770.7179258794246</v>
      </c>
      <c r="D17" s="550">
        <v>16.175202814698196</v>
      </c>
      <c r="E17" s="550">
        <v>756.62</v>
      </c>
      <c r="F17" s="550">
        <v>770.2911776250002</v>
      </c>
      <c r="G17" s="550">
        <f t="shared" si="0"/>
        <v>2.5040251896980408</v>
      </c>
      <c r="H17" s="550">
        <v>765.7915311171831</v>
      </c>
      <c r="I17" s="550">
        <v>7.0977948276317875</v>
      </c>
      <c r="J17" s="550">
        <v>758.6999999999999</v>
      </c>
      <c r="K17" s="550">
        <v>760.36</v>
      </c>
      <c r="L17" s="550">
        <f t="shared" si="1"/>
        <v>5.437794827631706</v>
      </c>
      <c r="M17" s="549"/>
      <c r="N17" s="549"/>
      <c r="O17" s="549"/>
      <c r="P17" s="549"/>
      <c r="Q17" s="22"/>
    </row>
    <row r="18" spans="1:17" ht="12.75">
      <c r="A18" s="546">
        <v>7</v>
      </c>
      <c r="B18" s="547" t="s">
        <v>886</v>
      </c>
      <c r="C18" s="550">
        <v>542.4559525293461</v>
      </c>
      <c r="D18" s="550">
        <v>12.55124773177397</v>
      </c>
      <c r="E18" s="550">
        <v>531.384</v>
      </c>
      <c r="F18" s="550">
        <v>539.37136575</v>
      </c>
      <c r="G18" s="550">
        <f t="shared" si="0"/>
        <v>4.563881981773989</v>
      </c>
      <c r="H18" s="550">
        <v>537.4973632999863</v>
      </c>
      <c r="I18" s="550">
        <v>4.637680209564621</v>
      </c>
      <c r="J18" s="550">
        <v>532.864</v>
      </c>
      <c r="K18" s="550">
        <v>530.47</v>
      </c>
      <c r="L18" s="550">
        <f t="shared" si="1"/>
        <v>7.0316802095646835</v>
      </c>
      <c r="M18" s="549"/>
      <c r="N18" s="549"/>
      <c r="O18" s="549"/>
      <c r="P18" s="549"/>
      <c r="Q18" s="22"/>
    </row>
    <row r="19" spans="1:17" ht="12.75">
      <c r="A19" s="546">
        <v>8</v>
      </c>
      <c r="B19" s="547" t="s">
        <v>887</v>
      </c>
      <c r="C19" s="550">
        <v>1347.7920637223706</v>
      </c>
      <c r="D19" s="550">
        <v>32.65397413753749</v>
      </c>
      <c r="E19" s="550">
        <v>1318.577</v>
      </c>
      <c r="F19" s="550">
        <v>1338.3968605312498</v>
      </c>
      <c r="G19" s="550">
        <f t="shared" si="0"/>
        <v>12.834113606287701</v>
      </c>
      <c r="H19" s="550">
        <v>1346.639375687807</v>
      </c>
      <c r="I19" s="550">
        <v>24.610345519656903</v>
      </c>
      <c r="J19" s="550">
        <v>1322.027</v>
      </c>
      <c r="K19" s="550">
        <v>1338.3968605312498</v>
      </c>
      <c r="L19" s="550">
        <f t="shared" si="1"/>
        <v>8.240484988407161</v>
      </c>
      <c r="M19" s="549"/>
      <c r="N19" s="549"/>
      <c r="O19" s="549"/>
      <c r="P19" s="549"/>
      <c r="Q19" s="22"/>
    </row>
    <row r="20" spans="1:17" ht="12.75">
      <c r="A20" s="546">
        <v>9</v>
      </c>
      <c r="B20" s="547" t="s">
        <v>913</v>
      </c>
      <c r="C20" s="550">
        <v>1430.3490232491326</v>
      </c>
      <c r="D20" s="550">
        <v>38.95776086415958</v>
      </c>
      <c r="E20" s="550">
        <v>1395.327</v>
      </c>
      <c r="F20" s="550">
        <v>1416.30050896875</v>
      </c>
      <c r="G20" s="550">
        <f t="shared" si="0"/>
        <v>17.98425189540967</v>
      </c>
      <c r="H20" s="550">
        <v>1454.397838024093</v>
      </c>
      <c r="I20" s="550">
        <v>55.135685578615266</v>
      </c>
      <c r="J20" s="550">
        <v>1399.2669999999998</v>
      </c>
      <c r="K20" s="550">
        <v>1416.30050896875</v>
      </c>
      <c r="L20" s="550">
        <f t="shared" si="1"/>
        <v>38.10217660986518</v>
      </c>
      <c r="M20" s="549"/>
      <c r="N20" s="549"/>
      <c r="O20" s="549"/>
      <c r="P20" s="549"/>
      <c r="Q20" s="22"/>
    </row>
    <row r="21" spans="1:17" ht="12.75">
      <c r="A21" s="546">
        <v>10</v>
      </c>
      <c r="B21" s="547" t="s">
        <v>889</v>
      </c>
      <c r="C21" s="550">
        <v>344.7014423199368</v>
      </c>
      <c r="D21" s="550">
        <v>2.6036081377224036</v>
      </c>
      <c r="E21" s="550">
        <v>313.80899999999997</v>
      </c>
      <c r="F21" s="550">
        <v>315.34862540624994</v>
      </c>
      <c r="G21" s="550">
        <f t="shared" si="0"/>
        <v>1.0639827314724357</v>
      </c>
      <c r="H21" s="550">
        <v>347.55258051845783</v>
      </c>
      <c r="I21" s="550">
        <v>3.589570658727496</v>
      </c>
      <c r="J21" s="550">
        <v>314.739</v>
      </c>
      <c r="K21" s="550">
        <v>315.34862540624994</v>
      </c>
      <c r="L21" s="550">
        <f t="shared" si="1"/>
        <v>2.9799452524775347</v>
      </c>
      <c r="M21" s="549"/>
      <c r="N21" s="549"/>
      <c r="O21" s="549"/>
      <c r="P21" s="549"/>
      <c r="Q21" s="22"/>
    </row>
    <row r="22" spans="1:17" ht="12.75">
      <c r="A22" s="546">
        <v>11</v>
      </c>
      <c r="B22" s="547" t="s">
        <v>890</v>
      </c>
      <c r="C22" s="550">
        <v>779.1768996997416</v>
      </c>
      <c r="D22" s="550">
        <v>24.09820576090783</v>
      </c>
      <c r="E22" s="550">
        <v>757.1579999999999</v>
      </c>
      <c r="F22" s="550">
        <v>770.8388986124999</v>
      </c>
      <c r="G22" s="550">
        <f t="shared" si="0"/>
        <v>10.417307148407872</v>
      </c>
      <c r="H22" s="550">
        <v>789.3511686443223</v>
      </c>
      <c r="I22" s="550">
        <v>30.133746410768026</v>
      </c>
      <c r="J22" s="550">
        <v>759.228</v>
      </c>
      <c r="K22" s="550">
        <v>770.8388986124999</v>
      </c>
      <c r="L22" s="550">
        <f t="shared" si="1"/>
        <v>18.522847798268117</v>
      </c>
      <c r="M22" s="549"/>
      <c r="N22" s="549"/>
      <c r="O22" s="549"/>
      <c r="P22" s="549"/>
      <c r="Q22" s="22"/>
    </row>
    <row r="23" spans="1:17" ht="12.75">
      <c r="A23" s="546">
        <v>12</v>
      </c>
      <c r="B23" s="547" t="s">
        <v>891</v>
      </c>
      <c r="C23" s="550">
        <v>1458.7390171742602</v>
      </c>
      <c r="D23" s="550">
        <v>50.17610924250789</v>
      </c>
      <c r="E23" s="550">
        <v>1412.4540000000002</v>
      </c>
      <c r="F23" s="550">
        <v>1433.6849491875003</v>
      </c>
      <c r="G23" s="550">
        <f t="shared" si="0"/>
        <v>28.94516005500782</v>
      </c>
      <c r="H23" s="550">
        <v>1467.5955895641755</v>
      </c>
      <c r="I23" s="550">
        <v>51.2604589579164</v>
      </c>
      <c r="J23" s="550">
        <v>1416.344</v>
      </c>
      <c r="K23" s="550">
        <v>1433.6849491875003</v>
      </c>
      <c r="L23" s="550">
        <f t="shared" si="1"/>
        <v>33.9195097704162</v>
      </c>
      <c r="M23" s="549"/>
      <c r="N23" s="549"/>
      <c r="O23" s="549"/>
      <c r="P23" s="549"/>
      <c r="Q23" s="22"/>
    </row>
    <row r="24" spans="1:17" ht="12.75">
      <c r="A24" s="546">
        <v>13</v>
      </c>
      <c r="B24" s="547" t="s">
        <v>892</v>
      </c>
      <c r="C24" s="550">
        <v>2355.877958913461</v>
      </c>
      <c r="D24" s="550">
        <v>50.348528448100296</v>
      </c>
      <c r="E24" s="550">
        <v>2311.485</v>
      </c>
      <c r="F24" s="550">
        <v>2346.22950890625</v>
      </c>
      <c r="G24" s="550">
        <f t="shared" si="0"/>
        <v>15.604019541850448</v>
      </c>
      <c r="H24" s="550">
        <v>2359.6075691321485</v>
      </c>
      <c r="I24" s="550">
        <v>42.166670437346056</v>
      </c>
      <c r="J24" s="550">
        <v>2317.4449999999997</v>
      </c>
      <c r="K24" s="550">
        <v>2346.22950890625</v>
      </c>
      <c r="L24" s="550">
        <f t="shared" si="1"/>
        <v>13.38216153109579</v>
      </c>
      <c r="M24" s="549"/>
      <c r="N24" s="549"/>
      <c r="O24" s="549"/>
      <c r="P24" s="549"/>
      <c r="Q24" s="22"/>
    </row>
    <row r="25" spans="1:17" ht="12.75">
      <c r="A25" s="546">
        <v>14</v>
      </c>
      <c r="B25" s="547" t="s">
        <v>893</v>
      </c>
      <c r="C25" s="550">
        <v>665.5113995717404</v>
      </c>
      <c r="D25" s="550">
        <v>4.450360967433085</v>
      </c>
      <c r="E25" s="550">
        <v>601.0699999999999</v>
      </c>
      <c r="F25" s="550">
        <v>604.6884413999999</v>
      </c>
      <c r="G25" s="550">
        <f t="shared" si="0"/>
        <v>0.8319195674331468</v>
      </c>
      <c r="H25" s="550">
        <v>669.4799294114073</v>
      </c>
      <c r="I25" s="550">
        <v>4.873136691271611</v>
      </c>
      <c r="J25" s="550">
        <v>602.61</v>
      </c>
      <c r="K25" s="550">
        <v>604.6884413999999</v>
      </c>
      <c r="L25" s="550">
        <f t="shared" si="1"/>
        <v>2.7946952912717506</v>
      </c>
      <c r="M25" s="549"/>
      <c r="N25" s="549"/>
      <c r="O25" s="549"/>
      <c r="P25" s="549"/>
      <c r="Q25" s="22"/>
    </row>
    <row r="26" spans="1:17" ht="12.75">
      <c r="A26" s="546">
        <v>15</v>
      </c>
      <c r="B26" s="547" t="s">
        <v>894</v>
      </c>
      <c r="C26" s="550">
        <v>390.3455078013226</v>
      </c>
      <c r="D26" s="550">
        <v>10.037988181081744</v>
      </c>
      <c r="E26" s="550">
        <v>264.37</v>
      </c>
      <c r="F26" s="550">
        <v>268.3438115625</v>
      </c>
      <c r="G26" s="550">
        <f t="shared" si="0"/>
        <v>6.064176618581769</v>
      </c>
      <c r="H26" s="550">
        <v>394.74297025519786</v>
      </c>
      <c r="I26" s="550">
        <v>12.4181357967243</v>
      </c>
      <c r="J26" s="550">
        <v>256.56</v>
      </c>
      <c r="K26" s="550">
        <v>260.47</v>
      </c>
      <c r="L26" s="550">
        <f t="shared" si="1"/>
        <v>8.508135796724275</v>
      </c>
      <c r="M26" s="549"/>
      <c r="N26" s="549"/>
      <c r="O26" s="549"/>
      <c r="P26" s="549"/>
      <c r="Q26" s="22"/>
    </row>
    <row r="27" spans="1:17" ht="12.75">
      <c r="A27" s="546">
        <v>16</v>
      </c>
      <c r="B27" s="547" t="s">
        <v>895</v>
      </c>
      <c r="C27" s="550">
        <v>285.67738056490504</v>
      </c>
      <c r="D27" s="550">
        <v>13.557338868245381</v>
      </c>
      <c r="E27" s="550">
        <v>272.9</v>
      </c>
      <c r="F27" s="550">
        <v>277.0020281249999</v>
      </c>
      <c r="G27" s="550">
        <f t="shared" si="0"/>
        <v>9.455310743245434</v>
      </c>
      <c r="H27" s="550">
        <v>290.80719363729975</v>
      </c>
      <c r="I27" s="550">
        <v>17.130263351223363</v>
      </c>
      <c r="J27" s="550">
        <v>273.68</v>
      </c>
      <c r="K27" s="550">
        <v>277.0020281249999</v>
      </c>
      <c r="L27" s="550">
        <f t="shared" si="1"/>
        <v>13.808235226223474</v>
      </c>
      <c r="M27" s="549"/>
      <c r="N27" s="549"/>
      <c r="O27" s="549"/>
      <c r="P27" s="549"/>
      <c r="Q27" s="22"/>
    </row>
    <row r="28" spans="1:17" ht="12.75">
      <c r="A28" s="546">
        <v>17</v>
      </c>
      <c r="B28" s="547" t="s">
        <v>896</v>
      </c>
      <c r="C28" s="550">
        <v>1274.956313895969</v>
      </c>
      <c r="D28" s="550">
        <v>65.36971878011514</v>
      </c>
      <c r="E28" s="550">
        <v>1212.691</v>
      </c>
      <c r="F28" s="550">
        <v>1252.4066302500003</v>
      </c>
      <c r="G28" s="550">
        <f t="shared" si="0"/>
        <v>25.654088530114905</v>
      </c>
      <c r="H28" s="550">
        <v>1252.6000300604453</v>
      </c>
      <c r="I28" s="550">
        <v>36.79124716165393</v>
      </c>
      <c r="J28" s="550">
        <v>1215.8010000000002</v>
      </c>
      <c r="K28" s="550">
        <v>1248.36</v>
      </c>
      <c r="L28" s="550">
        <f t="shared" si="1"/>
        <v>4.232247161654186</v>
      </c>
      <c r="M28" s="549"/>
      <c r="N28" s="549"/>
      <c r="O28" s="549"/>
      <c r="P28" s="549"/>
      <c r="Q28" s="22"/>
    </row>
    <row r="29" spans="1:17" ht="12.75">
      <c r="A29" s="546">
        <v>18</v>
      </c>
      <c r="B29" s="547" t="s">
        <v>897</v>
      </c>
      <c r="C29" s="550">
        <v>989.0209619519178</v>
      </c>
      <c r="D29" s="550">
        <v>18.769447420099368</v>
      </c>
      <c r="E29" s="550">
        <v>964.792</v>
      </c>
      <c r="F29" s="550">
        <v>979.2940297500002</v>
      </c>
      <c r="G29" s="550">
        <f t="shared" si="0"/>
        <v>4.267417670099235</v>
      </c>
      <c r="H29" s="550">
        <v>989.1752683377093</v>
      </c>
      <c r="I29" s="550">
        <v>14.01223875006292</v>
      </c>
      <c r="J29" s="550">
        <v>967.242</v>
      </c>
      <c r="K29" s="550">
        <v>979.2940297500002</v>
      </c>
      <c r="L29" s="550">
        <f t="shared" si="1"/>
        <v>1.9602090000627186</v>
      </c>
      <c r="M29" s="549"/>
      <c r="N29" s="549"/>
      <c r="O29" s="549"/>
      <c r="P29" s="549"/>
      <c r="Q29" s="22"/>
    </row>
    <row r="30" spans="1:17" ht="12.75">
      <c r="A30" s="546">
        <v>19</v>
      </c>
      <c r="B30" s="547" t="s">
        <v>898</v>
      </c>
      <c r="C30" s="550">
        <v>946.4079335134064</v>
      </c>
      <c r="D30" s="550">
        <v>15.30645213074854</v>
      </c>
      <c r="E30" s="550">
        <v>933.584</v>
      </c>
      <c r="F30" s="550">
        <v>947.6169344999997</v>
      </c>
      <c r="G30" s="550">
        <f t="shared" si="0"/>
        <v>1.2735176307487563</v>
      </c>
      <c r="H30" s="550">
        <v>947.2257060381551</v>
      </c>
      <c r="I30" s="550">
        <v>11.155875633553478</v>
      </c>
      <c r="J30" s="550">
        <v>936.0740000000001</v>
      </c>
      <c r="K30" s="550">
        <v>944.81</v>
      </c>
      <c r="L30" s="550">
        <f t="shared" si="1"/>
        <v>2.419875633553602</v>
      </c>
      <c r="M30" s="549"/>
      <c r="N30" s="549"/>
      <c r="O30" s="549"/>
      <c r="P30" s="549"/>
      <c r="Q30" s="22"/>
    </row>
    <row r="31" spans="1:17" ht="12.75">
      <c r="A31" s="546">
        <v>20</v>
      </c>
      <c r="B31" s="547" t="s">
        <v>899</v>
      </c>
      <c r="C31" s="550">
        <v>1112.399061144069</v>
      </c>
      <c r="D31" s="550">
        <v>37.50532217984653</v>
      </c>
      <c r="E31" s="550">
        <v>1077.701</v>
      </c>
      <c r="F31" s="550">
        <v>1102.083985125</v>
      </c>
      <c r="G31" s="550">
        <f t="shared" si="0"/>
        <v>13.12233705484664</v>
      </c>
      <c r="H31" s="550">
        <v>1083.9166592495676</v>
      </c>
      <c r="I31" s="550">
        <v>3.411810788822436</v>
      </c>
      <c r="J31" s="550">
        <v>1080.511</v>
      </c>
      <c r="K31" s="550">
        <v>1075.36</v>
      </c>
      <c r="L31" s="550">
        <f t="shared" si="1"/>
        <v>8.562810788822617</v>
      </c>
      <c r="M31" s="549"/>
      <c r="N31" s="549"/>
      <c r="O31" s="549"/>
      <c r="P31" s="549"/>
      <c r="Q31" s="22"/>
    </row>
    <row r="32" spans="1:17" ht="12.75">
      <c r="A32" s="546">
        <v>21</v>
      </c>
      <c r="B32" s="547" t="s">
        <v>900</v>
      </c>
      <c r="C32" s="550">
        <v>1489.447805261413</v>
      </c>
      <c r="D32" s="550">
        <v>63.455603375262626</v>
      </c>
      <c r="E32" s="550">
        <v>1137.0410000000002</v>
      </c>
      <c r="F32" s="550">
        <v>1162.766552625</v>
      </c>
      <c r="G32" s="550">
        <f t="shared" si="0"/>
        <v>37.73005075026276</v>
      </c>
      <c r="H32" s="550">
        <v>1480.0676311579816</v>
      </c>
      <c r="I32" s="550">
        <v>46.278895367223186</v>
      </c>
      <c r="J32" s="550">
        <v>1117.401</v>
      </c>
      <c r="K32" s="550">
        <v>1125.97</v>
      </c>
      <c r="L32" s="550">
        <f t="shared" si="1"/>
        <v>37.709895367223226</v>
      </c>
      <c r="M32" s="549"/>
      <c r="N32" s="549"/>
      <c r="O32" s="549"/>
      <c r="P32" s="549"/>
      <c r="Q32" s="22"/>
    </row>
    <row r="33" spans="1:17" ht="12.75">
      <c r="A33" s="546">
        <v>22</v>
      </c>
      <c r="B33" s="547" t="s">
        <v>901</v>
      </c>
      <c r="C33" s="550">
        <v>848.9905992191761</v>
      </c>
      <c r="D33" s="550">
        <v>29.405860629459994</v>
      </c>
      <c r="E33" s="550">
        <v>766.3399999999999</v>
      </c>
      <c r="F33" s="550">
        <v>791.437635</v>
      </c>
      <c r="G33" s="550">
        <f t="shared" si="0"/>
        <v>4.308225629459912</v>
      </c>
      <c r="H33" s="550">
        <v>831.685031971961</v>
      </c>
      <c r="I33" s="550">
        <v>7.605302114490314</v>
      </c>
      <c r="J33" s="550">
        <v>766.3399999999999</v>
      </c>
      <c r="K33" s="550">
        <v>755.36</v>
      </c>
      <c r="L33" s="550">
        <f t="shared" si="1"/>
        <v>18.58530211449022</v>
      </c>
      <c r="M33" s="549"/>
      <c r="N33" s="549"/>
      <c r="O33" s="549"/>
      <c r="P33" s="549"/>
      <c r="Q33" s="22"/>
    </row>
    <row r="34" spans="1:17" ht="12.75">
      <c r="A34" s="546">
        <v>23</v>
      </c>
      <c r="B34" s="547" t="s">
        <v>902</v>
      </c>
      <c r="C34" s="550">
        <v>1179.3489760241796</v>
      </c>
      <c r="D34" s="550">
        <v>48.288200659887025</v>
      </c>
      <c r="E34" s="550">
        <v>929.346</v>
      </c>
      <c r="F34" s="550">
        <v>950.37245325</v>
      </c>
      <c r="G34" s="550">
        <f t="shared" si="0"/>
        <v>27.261747409886993</v>
      </c>
      <c r="H34" s="550">
        <v>1190.2514615382904</v>
      </c>
      <c r="I34" s="550">
        <v>53.08960193888129</v>
      </c>
      <c r="J34" s="550">
        <v>931.886</v>
      </c>
      <c r="K34" s="550">
        <v>950.37245325</v>
      </c>
      <c r="L34" s="550">
        <f t="shared" si="1"/>
        <v>34.60314868888122</v>
      </c>
      <c r="M34" s="549"/>
      <c r="N34" s="549"/>
      <c r="O34" s="549"/>
      <c r="P34" s="549"/>
      <c r="Q34" s="22"/>
    </row>
    <row r="35" spans="1:17" ht="12.75">
      <c r="A35" s="546">
        <v>24</v>
      </c>
      <c r="B35" s="547" t="s">
        <v>903</v>
      </c>
      <c r="C35" s="550">
        <v>953.5382938116073</v>
      </c>
      <c r="D35" s="550">
        <v>47.70411353495899</v>
      </c>
      <c r="E35" s="550">
        <v>908.0680000000001</v>
      </c>
      <c r="F35" s="550">
        <v>937.8072270000001</v>
      </c>
      <c r="G35" s="550">
        <f t="shared" si="0"/>
        <v>17.964886534958964</v>
      </c>
      <c r="H35" s="550">
        <v>928.834978074901</v>
      </c>
      <c r="I35" s="550">
        <v>18.531734198771574</v>
      </c>
      <c r="J35" s="550">
        <v>910.3080000000001</v>
      </c>
      <c r="K35" s="550">
        <v>912.36</v>
      </c>
      <c r="L35" s="550">
        <f t="shared" si="1"/>
        <v>16.479734198771666</v>
      </c>
      <c r="M35" s="549"/>
      <c r="N35" s="549"/>
      <c r="O35" s="549"/>
      <c r="P35" s="549"/>
      <c r="Q35" s="22"/>
    </row>
    <row r="36" spans="1:17" ht="12.75">
      <c r="A36" s="546">
        <v>25</v>
      </c>
      <c r="B36" s="547" t="s">
        <v>904</v>
      </c>
      <c r="C36" s="550">
        <v>510.2007534765623</v>
      </c>
      <c r="D36" s="550">
        <v>2.236841143144659</v>
      </c>
      <c r="E36" s="550">
        <v>418.23</v>
      </c>
      <c r="F36" s="550">
        <v>420.28194093749994</v>
      </c>
      <c r="G36" s="550">
        <f t="shared" si="0"/>
        <v>0.18490020564473753</v>
      </c>
      <c r="H36" s="550">
        <v>514.6951106627903</v>
      </c>
      <c r="I36" s="550">
        <v>3.9257728961650287</v>
      </c>
      <c r="J36" s="550">
        <v>419.63</v>
      </c>
      <c r="K36" s="550">
        <v>420.28194093749994</v>
      </c>
      <c r="L36" s="550">
        <f t="shared" si="1"/>
        <v>3.2738319586650846</v>
      </c>
      <c r="M36" s="549"/>
      <c r="N36" s="549"/>
      <c r="O36" s="549"/>
      <c r="P36" s="549"/>
      <c r="Q36" s="22"/>
    </row>
    <row r="37" spans="1:17" ht="12.75">
      <c r="A37" s="546">
        <v>26</v>
      </c>
      <c r="B37" s="547" t="s">
        <v>905</v>
      </c>
      <c r="C37" s="550">
        <v>648.3005155341936</v>
      </c>
      <c r="D37" s="550">
        <v>39.23999229145511</v>
      </c>
      <c r="E37" s="550">
        <v>545.198</v>
      </c>
      <c r="F37" s="550">
        <v>553.3930074375</v>
      </c>
      <c r="G37" s="550">
        <f t="shared" si="0"/>
        <v>31.044984853955043</v>
      </c>
      <c r="H37" s="550">
        <v>617.899152838887</v>
      </c>
      <c r="I37" s="550">
        <v>5.633232701744987</v>
      </c>
      <c r="J37" s="550">
        <v>533.248</v>
      </c>
      <c r="K37" s="550">
        <v>537.94</v>
      </c>
      <c r="L37" s="550">
        <f t="shared" si="1"/>
        <v>0.9412327017449797</v>
      </c>
      <c r="M37" s="549"/>
      <c r="N37" s="549"/>
      <c r="O37" s="549"/>
      <c r="P37" s="549"/>
      <c r="Q37" s="22"/>
    </row>
    <row r="38" spans="1:17" ht="12.75">
      <c r="A38" s="546">
        <v>27</v>
      </c>
      <c r="B38" s="547" t="s">
        <v>906</v>
      </c>
      <c r="C38" s="550">
        <v>840.9414030341495</v>
      </c>
      <c r="D38" s="550">
        <v>34.20177418840717</v>
      </c>
      <c r="E38" s="550">
        <v>808.876</v>
      </c>
      <c r="F38" s="550">
        <v>833.5649177099999</v>
      </c>
      <c r="G38" s="550">
        <f t="shared" si="0"/>
        <v>9.51285647840723</v>
      </c>
      <c r="H38" s="550">
        <v>863.7760497795534</v>
      </c>
      <c r="I38" s="550">
        <v>52.7573211482636</v>
      </c>
      <c r="J38" s="550">
        <v>811.016</v>
      </c>
      <c r="K38" s="550">
        <v>833.5649177099999</v>
      </c>
      <c r="L38" s="550">
        <f t="shared" si="1"/>
        <v>30.208403438263645</v>
      </c>
      <c r="M38" s="549"/>
      <c r="N38" s="549"/>
      <c r="O38" s="549"/>
      <c r="P38" s="549"/>
      <c r="Q38" s="22"/>
    </row>
    <row r="39" spans="1:17" ht="12.75">
      <c r="A39" s="546">
        <v>28</v>
      </c>
      <c r="B39" s="547" t="s">
        <v>907</v>
      </c>
      <c r="C39" s="550">
        <v>466.40573506000044</v>
      </c>
      <c r="D39" s="550">
        <v>22.900717132333682</v>
      </c>
      <c r="E39" s="550">
        <v>444.736</v>
      </c>
      <c r="F39" s="550">
        <v>451.420938</v>
      </c>
      <c r="G39" s="550">
        <f t="shared" si="0"/>
        <v>16.215779132333694</v>
      </c>
      <c r="H39" s="550">
        <v>461.8448339581251</v>
      </c>
      <c r="I39" s="550">
        <v>15.885222338027916</v>
      </c>
      <c r="J39" s="550">
        <v>445.956</v>
      </c>
      <c r="K39" s="550">
        <v>451.420938</v>
      </c>
      <c r="L39" s="550">
        <f t="shared" si="1"/>
        <v>10.420284338027955</v>
      </c>
      <c r="M39" s="549"/>
      <c r="N39" s="549"/>
      <c r="O39" s="549"/>
      <c r="P39" s="549"/>
      <c r="Q39" s="22"/>
    </row>
    <row r="40" spans="1:17" ht="12.75">
      <c r="A40" s="546">
        <v>29</v>
      </c>
      <c r="B40" s="547" t="s">
        <v>1034</v>
      </c>
      <c r="C40" s="550">
        <v>1065.0203656975975</v>
      </c>
      <c r="D40" s="550">
        <v>16.994639867360775</v>
      </c>
      <c r="E40" s="550">
        <v>895.379</v>
      </c>
      <c r="F40" s="550">
        <v>908.8376655937501</v>
      </c>
      <c r="G40" s="550">
        <f t="shared" si="0"/>
        <v>3.535974273610691</v>
      </c>
      <c r="H40" s="550">
        <v>1066.3099681005165</v>
      </c>
      <c r="I40" s="550">
        <v>12.805874676413737</v>
      </c>
      <c r="J40" s="550">
        <v>919.6189999999999</v>
      </c>
      <c r="K40" s="550">
        <v>908.8376655937501</v>
      </c>
      <c r="L40" s="550">
        <f t="shared" si="1"/>
        <v>23.58720908266355</v>
      </c>
      <c r="M40" s="549"/>
      <c r="N40" s="549"/>
      <c r="O40" s="549"/>
      <c r="P40" s="549"/>
      <c r="Q40" s="22"/>
    </row>
    <row r="41" spans="1:17" ht="25.5">
      <c r="A41" s="546">
        <v>30</v>
      </c>
      <c r="B41" s="547" t="s">
        <v>1035</v>
      </c>
      <c r="C41" s="550">
        <v>376.15455272236585</v>
      </c>
      <c r="D41" s="550">
        <v>4.583715904988708</v>
      </c>
      <c r="E41" s="550">
        <v>372.535</v>
      </c>
      <c r="F41" s="550">
        <v>376.85221498125</v>
      </c>
      <c r="G41" s="550">
        <f t="shared" si="0"/>
        <v>0.2665009237387608</v>
      </c>
      <c r="H41" s="550">
        <v>383.96133274915815</v>
      </c>
      <c r="I41" s="550">
        <v>10.466934507504618</v>
      </c>
      <c r="J41" s="550">
        <v>373.505</v>
      </c>
      <c r="K41" s="550">
        <v>376.85221498125</v>
      </c>
      <c r="L41" s="550">
        <f t="shared" si="1"/>
        <v>7.1197195262546416</v>
      </c>
      <c r="M41" s="549"/>
      <c r="N41" s="549"/>
      <c r="O41" s="549"/>
      <c r="P41" s="549"/>
      <c r="Q41" s="22"/>
    </row>
    <row r="42" spans="1:17" ht="12.75">
      <c r="A42" s="546">
        <v>31</v>
      </c>
      <c r="B42" s="547" t="s">
        <v>1036</v>
      </c>
      <c r="C42" s="550">
        <v>604.939460831024</v>
      </c>
      <c r="D42" s="550">
        <v>35.09362276075308</v>
      </c>
      <c r="E42" s="550">
        <v>571.376</v>
      </c>
      <c r="F42" s="550">
        <v>584.0141229</v>
      </c>
      <c r="G42" s="550">
        <f t="shared" si="0"/>
        <v>22.455499860753093</v>
      </c>
      <c r="H42" s="550">
        <v>609.4451015171666</v>
      </c>
      <c r="I42" s="550">
        <v>36.54012187826402</v>
      </c>
      <c r="J42" s="550">
        <v>572.906</v>
      </c>
      <c r="K42" s="550">
        <v>584.0141229</v>
      </c>
      <c r="L42" s="550">
        <f t="shared" si="1"/>
        <v>25.431998978264005</v>
      </c>
      <c r="M42" s="549"/>
      <c r="N42" s="549"/>
      <c r="O42" s="549"/>
      <c r="P42" s="549"/>
      <c r="Q42" s="22"/>
    </row>
    <row r="43" spans="1:17" ht="12.75">
      <c r="A43" s="546">
        <v>32</v>
      </c>
      <c r="B43" s="547" t="s">
        <v>1037</v>
      </c>
      <c r="C43" s="550">
        <v>933.9356410739272</v>
      </c>
      <c r="D43" s="550">
        <v>5.05184933543967</v>
      </c>
      <c r="E43" s="550">
        <v>931.402</v>
      </c>
      <c r="F43" s="550">
        <v>933.7083842025003</v>
      </c>
      <c r="G43" s="550">
        <f t="shared" si="0"/>
        <v>2.7454651329394437</v>
      </c>
      <c r="H43" s="550">
        <v>944.5155186568653</v>
      </c>
      <c r="I43" s="550">
        <v>10.592189959354187</v>
      </c>
      <c r="J43" s="550">
        <v>933.922</v>
      </c>
      <c r="K43" s="550">
        <v>933.7083842025003</v>
      </c>
      <c r="L43" s="550">
        <f t="shared" si="1"/>
        <v>10.805805756853943</v>
      </c>
      <c r="M43" s="549"/>
      <c r="N43" s="549"/>
      <c r="O43" s="549"/>
      <c r="P43" s="549"/>
      <c r="Q43" s="22"/>
    </row>
    <row r="44" spans="1:17" ht="12.75">
      <c r="A44" s="546">
        <v>33</v>
      </c>
      <c r="B44" s="547" t="s">
        <v>912</v>
      </c>
      <c r="C44" s="550">
        <v>522.9355912628216</v>
      </c>
      <c r="D44" s="550">
        <v>14.57950333748937</v>
      </c>
      <c r="E44" s="550">
        <v>509.61100000000005</v>
      </c>
      <c r="F44" s="550">
        <v>517.2710903437501</v>
      </c>
      <c r="G44" s="550">
        <f t="shared" si="0"/>
        <v>6.919412993739343</v>
      </c>
      <c r="H44" s="550">
        <v>524.0799124477433</v>
      </c>
      <c r="I44" s="550">
        <v>12.984414424133945</v>
      </c>
      <c r="J44" s="550">
        <v>510.94100000000003</v>
      </c>
      <c r="K44" s="550">
        <v>517.2710903437501</v>
      </c>
      <c r="L44" s="550">
        <f t="shared" si="1"/>
        <v>6.654324080383958</v>
      </c>
      <c r="M44" s="549"/>
      <c r="N44" s="549"/>
      <c r="O44" s="549"/>
      <c r="P44" s="549"/>
      <c r="Q44" s="22"/>
    </row>
    <row r="45" spans="1:17" ht="12.75">
      <c r="A45" s="547"/>
      <c r="B45" s="547" t="s">
        <v>1038</v>
      </c>
      <c r="C45" s="547">
        <f aca="true" t="shared" si="2" ref="C45:L45">SUM(C12:C44)</f>
        <v>33143.36250078074</v>
      </c>
      <c r="D45" s="547">
        <f t="shared" si="2"/>
        <v>942.1166740822275</v>
      </c>
      <c r="E45" s="547">
        <f t="shared" si="2"/>
        <v>31071.392000000003</v>
      </c>
      <c r="F45" s="547">
        <f t="shared" si="2"/>
        <v>31650.81610936499</v>
      </c>
      <c r="G45" s="547">
        <f t="shared" si="2"/>
        <v>362.69256471722696</v>
      </c>
      <c r="H45" s="547">
        <f>SUM(H12:H44)</f>
        <v>33143.364226864374</v>
      </c>
      <c r="I45" s="547">
        <f t="shared" si="2"/>
        <v>769.2962385596693</v>
      </c>
      <c r="J45" s="547">
        <f t="shared" si="2"/>
        <v>31131.811999999994</v>
      </c>
      <c r="K45" s="547">
        <f t="shared" si="2"/>
        <v>31446.9091359075</v>
      </c>
      <c r="L45" s="547">
        <f t="shared" si="2"/>
        <v>454.1991026521687</v>
      </c>
      <c r="M45" s="549"/>
      <c r="N45" s="549"/>
      <c r="O45" s="549"/>
      <c r="P45" s="549"/>
      <c r="Q45" s="22"/>
    </row>
    <row r="46" spans="1:17" ht="12.75">
      <c r="A46" s="21" t="s">
        <v>658</v>
      </c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</row>
    <row r="47" spans="1:12" ht="12.7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</row>
    <row r="48" spans="1:12" ht="12.75">
      <c r="A48" s="83" t="s">
        <v>1080</v>
      </c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</row>
    <row r="49" spans="1:12" ht="12.75" customHeight="1">
      <c r="A49" s="83"/>
      <c r="B49" s="83"/>
      <c r="C49" s="83"/>
      <c r="D49" s="83"/>
      <c r="E49" s="83"/>
      <c r="F49" s="83"/>
      <c r="G49" s="83"/>
      <c r="H49" s="83"/>
      <c r="I49" s="794" t="s">
        <v>929</v>
      </c>
      <c r="J49" s="794"/>
      <c r="K49" s="794"/>
      <c r="L49" s="83"/>
    </row>
    <row r="50" spans="1:12" ht="12.75" customHeight="1">
      <c r="A50" s="83"/>
      <c r="B50" s="83"/>
      <c r="C50" s="83"/>
      <c r="D50" s="83"/>
      <c r="E50" s="83"/>
      <c r="F50" s="83"/>
      <c r="G50" s="83"/>
      <c r="H50" s="83"/>
      <c r="I50" s="794" t="s">
        <v>476</v>
      </c>
      <c r="J50" s="794"/>
      <c r="K50" s="794"/>
      <c r="L50" s="83"/>
    </row>
    <row r="51" spans="1:12" ht="15.75">
      <c r="A51" s="14" t="s">
        <v>20</v>
      </c>
      <c r="B51" s="14"/>
      <c r="C51" s="14"/>
      <c r="D51" s="14"/>
      <c r="E51" s="14"/>
      <c r="F51" s="14"/>
      <c r="I51" s="794" t="s">
        <v>1089</v>
      </c>
      <c r="J51" s="794"/>
      <c r="K51" s="794"/>
      <c r="L51" s="36"/>
    </row>
    <row r="52" ht="12.75">
      <c r="A52" s="14"/>
    </row>
  </sheetData>
  <sheetProtection/>
  <mergeCells count="14">
    <mergeCell ref="I8:L8"/>
    <mergeCell ref="I49:K49"/>
    <mergeCell ref="I50:K50"/>
    <mergeCell ref="I51:K51"/>
    <mergeCell ref="A9:A10"/>
    <mergeCell ref="B9:B10"/>
    <mergeCell ref="C9:G9"/>
    <mergeCell ref="H9:L9"/>
    <mergeCell ref="L1:M1"/>
    <mergeCell ref="A3:L3"/>
    <mergeCell ref="A2:L2"/>
    <mergeCell ref="A5:L5"/>
    <mergeCell ref="A7:B7"/>
    <mergeCell ref="F7:L7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68" r:id="rId1"/>
  <rowBreaks count="1" manualBreakCount="1">
    <brk id="3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8"/>
  <sheetViews>
    <sheetView view="pageBreakPreview" zoomScale="120" zoomScaleSheetLayoutView="120" zoomScalePageLayoutView="0" workbookViewId="0" topLeftCell="A1">
      <selection activeCell="C20" sqref="C20"/>
    </sheetView>
  </sheetViews>
  <sheetFormatPr defaultColWidth="9.140625" defaultRowHeight="12.75"/>
  <cols>
    <col min="1" max="1" width="8.7109375" style="0" customWidth="1"/>
    <col min="2" max="2" width="11.7109375" style="0" customWidth="1"/>
    <col min="3" max="3" width="114.57421875" style="0" customWidth="1"/>
  </cols>
  <sheetData>
    <row r="1" spans="1:7" ht="21.75" customHeight="1">
      <c r="A1" s="717" t="s">
        <v>550</v>
      </c>
      <c r="B1" s="717"/>
      <c r="C1" s="717"/>
      <c r="D1" s="717"/>
      <c r="E1" s="293"/>
      <c r="F1" s="293"/>
      <c r="G1" s="293"/>
    </row>
    <row r="2" spans="1:3" ht="12.75">
      <c r="A2" s="3" t="s">
        <v>73</v>
      </c>
      <c r="B2" s="3" t="s">
        <v>551</v>
      </c>
      <c r="C2" s="3" t="s">
        <v>552</v>
      </c>
    </row>
    <row r="3" spans="1:3" ht="12.75">
      <c r="A3" s="8">
        <v>1</v>
      </c>
      <c r="B3" s="294" t="s">
        <v>553</v>
      </c>
      <c r="C3" s="294" t="s">
        <v>712</v>
      </c>
    </row>
    <row r="4" spans="1:3" ht="12.75">
      <c r="A4" s="8">
        <v>2</v>
      </c>
      <c r="B4" s="294" t="s">
        <v>554</v>
      </c>
      <c r="C4" s="294" t="s">
        <v>713</v>
      </c>
    </row>
    <row r="5" spans="1:3" ht="12.75">
      <c r="A5" s="8">
        <v>3</v>
      </c>
      <c r="B5" s="294" t="s">
        <v>555</v>
      </c>
      <c r="C5" s="294" t="s">
        <v>838</v>
      </c>
    </row>
    <row r="6" spans="1:3" ht="12.75">
      <c r="A6" s="8">
        <v>4</v>
      </c>
      <c r="B6" s="294" t="s">
        <v>556</v>
      </c>
      <c r="C6" s="294" t="s">
        <v>714</v>
      </c>
    </row>
    <row r="7" spans="1:3" ht="12.75">
      <c r="A7" s="8">
        <v>5</v>
      </c>
      <c r="B7" s="294" t="s">
        <v>557</v>
      </c>
      <c r="C7" s="294" t="s">
        <v>715</v>
      </c>
    </row>
    <row r="8" spans="1:3" ht="12.75">
      <c r="A8" s="8">
        <v>6</v>
      </c>
      <c r="B8" s="294" t="s">
        <v>558</v>
      </c>
      <c r="C8" s="294" t="s">
        <v>716</v>
      </c>
    </row>
    <row r="9" spans="1:3" ht="12.75">
      <c r="A9" s="8">
        <v>7</v>
      </c>
      <c r="B9" s="294" t="s">
        <v>559</v>
      </c>
      <c r="C9" s="294" t="s">
        <v>717</v>
      </c>
    </row>
    <row r="10" spans="1:3" ht="12.75">
      <c r="A10" s="8">
        <v>8</v>
      </c>
      <c r="B10" s="294" t="s">
        <v>560</v>
      </c>
      <c r="C10" s="294" t="s">
        <v>718</v>
      </c>
    </row>
    <row r="11" spans="1:3" ht="12.75">
      <c r="A11" s="8">
        <v>9</v>
      </c>
      <c r="B11" s="294" t="s">
        <v>561</v>
      </c>
      <c r="C11" s="294" t="s">
        <v>841</v>
      </c>
    </row>
    <row r="12" spans="1:3" ht="12.75">
      <c r="A12" s="8">
        <v>10</v>
      </c>
      <c r="B12" s="294" t="s">
        <v>680</v>
      </c>
      <c r="C12" s="294" t="s">
        <v>681</v>
      </c>
    </row>
    <row r="13" spans="1:3" ht="12.75">
      <c r="A13" s="8">
        <v>11</v>
      </c>
      <c r="B13" s="294" t="s">
        <v>562</v>
      </c>
      <c r="C13" s="294" t="s">
        <v>719</v>
      </c>
    </row>
    <row r="14" spans="1:3" ht="12.75">
      <c r="A14" s="8">
        <v>12</v>
      </c>
      <c r="B14" s="294" t="s">
        <v>563</v>
      </c>
      <c r="C14" s="294" t="s">
        <v>720</v>
      </c>
    </row>
    <row r="15" spans="1:3" ht="12.75">
      <c r="A15" s="8">
        <v>13</v>
      </c>
      <c r="B15" s="294" t="s">
        <v>564</v>
      </c>
      <c r="C15" s="294" t="s">
        <v>721</v>
      </c>
    </row>
    <row r="16" spans="1:3" ht="12.75">
      <c r="A16" s="8">
        <v>14</v>
      </c>
      <c r="B16" s="294" t="s">
        <v>565</v>
      </c>
      <c r="C16" s="294" t="s">
        <v>722</v>
      </c>
    </row>
    <row r="17" spans="1:3" ht="12.75">
      <c r="A17" s="8">
        <v>15</v>
      </c>
      <c r="B17" s="294" t="s">
        <v>566</v>
      </c>
      <c r="C17" s="294" t="s">
        <v>723</v>
      </c>
    </row>
    <row r="18" spans="1:3" ht="12.75">
      <c r="A18" s="8">
        <v>16</v>
      </c>
      <c r="B18" s="294" t="s">
        <v>567</v>
      </c>
      <c r="C18" s="294" t="s">
        <v>724</v>
      </c>
    </row>
    <row r="19" spans="1:3" ht="12.75">
      <c r="A19" s="8">
        <v>17</v>
      </c>
      <c r="B19" s="294" t="s">
        <v>568</v>
      </c>
      <c r="C19" s="294" t="s">
        <v>725</v>
      </c>
    </row>
    <row r="20" spans="1:3" ht="12.75">
      <c r="A20" s="8">
        <v>18</v>
      </c>
      <c r="B20" s="294" t="s">
        <v>569</v>
      </c>
      <c r="C20" s="294" t="s">
        <v>726</v>
      </c>
    </row>
    <row r="21" spans="1:3" ht="12.75">
      <c r="A21" s="8">
        <v>19</v>
      </c>
      <c r="B21" s="294" t="s">
        <v>570</v>
      </c>
      <c r="C21" s="294" t="s">
        <v>727</v>
      </c>
    </row>
    <row r="22" spans="1:3" ht="12.75">
      <c r="A22" s="8">
        <v>20</v>
      </c>
      <c r="B22" s="294" t="s">
        <v>571</v>
      </c>
      <c r="C22" s="294" t="s">
        <v>728</v>
      </c>
    </row>
    <row r="23" spans="1:3" ht="12.75">
      <c r="A23" s="8">
        <v>21</v>
      </c>
      <c r="B23" s="294" t="s">
        <v>572</v>
      </c>
      <c r="C23" s="294" t="s">
        <v>842</v>
      </c>
    </row>
    <row r="24" spans="1:3" ht="12.75">
      <c r="A24" s="8">
        <v>22</v>
      </c>
      <c r="B24" s="294" t="s">
        <v>573</v>
      </c>
      <c r="C24" s="294" t="s">
        <v>853</v>
      </c>
    </row>
    <row r="25" spans="1:3" ht="12.75">
      <c r="A25" s="8">
        <v>23</v>
      </c>
      <c r="B25" s="294" t="s">
        <v>574</v>
      </c>
      <c r="C25" s="294" t="s">
        <v>854</v>
      </c>
    </row>
    <row r="26" spans="1:3" ht="12.75">
      <c r="A26" s="8">
        <v>24</v>
      </c>
      <c r="B26" s="294" t="s">
        <v>575</v>
      </c>
      <c r="C26" s="294" t="s">
        <v>729</v>
      </c>
    </row>
    <row r="27" spans="1:3" ht="12.75">
      <c r="A27" s="8">
        <v>25</v>
      </c>
      <c r="B27" s="294" t="s">
        <v>576</v>
      </c>
      <c r="C27" s="294" t="s">
        <v>730</v>
      </c>
    </row>
    <row r="28" spans="1:3" ht="12.75">
      <c r="A28" s="8">
        <v>26</v>
      </c>
      <c r="B28" s="294" t="s">
        <v>577</v>
      </c>
      <c r="C28" s="294" t="s">
        <v>731</v>
      </c>
    </row>
    <row r="29" spans="1:3" ht="12.75">
      <c r="A29" s="8">
        <v>27</v>
      </c>
      <c r="B29" s="294" t="s">
        <v>578</v>
      </c>
      <c r="C29" s="294" t="s">
        <v>579</v>
      </c>
    </row>
    <row r="30" spans="1:3" ht="12.75">
      <c r="A30" s="8">
        <v>28</v>
      </c>
      <c r="B30" s="294" t="s">
        <v>580</v>
      </c>
      <c r="C30" s="294" t="s">
        <v>581</v>
      </c>
    </row>
    <row r="31" spans="1:3" ht="12.75">
      <c r="A31" s="8">
        <v>29</v>
      </c>
      <c r="B31" s="294" t="s">
        <v>582</v>
      </c>
      <c r="C31" s="294" t="s">
        <v>583</v>
      </c>
    </row>
    <row r="32" spans="1:3" ht="12.75">
      <c r="A32" s="8">
        <v>30</v>
      </c>
      <c r="B32" s="294" t="s">
        <v>679</v>
      </c>
      <c r="C32" s="294" t="s">
        <v>678</v>
      </c>
    </row>
    <row r="33" spans="1:3" ht="12.75">
      <c r="A33" s="8">
        <v>31</v>
      </c>
      <c r="B33" s="343" t="s">
        <v>876</v>
      </c>
      <c r="C33" s="343" t="s">
        <v>877</v>
      </c>
    </row>
    <row r="34" spans="1:3" ht="12.75">
      <c r="A34" s="8">
        <v>32</v>
      </c>
      <c r="B34" s="294" t="s">
        <v>584</v>
      </c>
      <c r="C34" s="294" t="s">
        <v>585</v>
      </c>
    </row>
    <row r="35" spans="1:3" ht="12.75">
      <c r="A35" s="8">
        <v>33</v>
      </c>
      <c r="B35" s="294" t="s">
        <v>586</v>
      </c>
      <c r="C35" s="294" t="s">
        <v>585</v>
      </c>
    </row>
    <row r="36" spans="1:3" ht="12.75">
      <c r="A36" s="8">
        <v>34</v>
      </c>
      <c r="B36" s="294" t="s">
        <v>587</v>
      </c>
      <c r="C36" s="294" t="s">
        <v>588</v>
      </c>
    </row>
    <row r="37" spans="1:3" ht="12.75">
      <c r="A37" s="8">
        <v>35</v>
      </c>
      <c r="B37" s="294" t="s">
        <v>589</v>
      </c>
      <c r="C37" s="294" t="s">
        <v>590</v>
      </c>
    </row>
    <row r="38" spans="1:3" ht="12.75">
      <c r="A38" s="8">
        <v>36</v>
      </c>
      <c r="B38" s="294" t="s">
        <v>591</v>
      </c>
      <c r="C38" s="294" t="s">
        <v>592</v>
      </c>
    </row>
    <row r="39" spans="1:3" ht="12.75">
      <c r="A39" s="8">
        <v>37</v>
      </c>
      <c r="B39" s="294" t="s">
        <v>593</v>
      </c>
      <c r="C39" s="294" t="s">
        <v>594</v>
      </c>
    </row>
    <row r="40" spans="1:3" ht="12.75">
      <c r="A40" s="8">
        <v>38</v>
      </c>
      <c r="B40" s="294" t="s">
        <v>595</v>
      </c>
      <c r="C40" s="294" t="s">
        <v>596</v>
      </c>
    </row>
    <row r="41" spans="1:3" ht="12.75">
      <c r="A41" s="8">
        <v>39</v>
      </c>
      <c r="B41" s="294" t="s">
        <v>597</v>
      </c>
      <c r="C41" s="294" t="s">
        <v>598</v>
      </c>
    </row>
    <row r="42" spans="1:3" ht="12.75">
      <c r="A42" s="8">
        <v>40</v>
      </c>
      <c r="B42" s="294" t="s">
        <v>599</v>
      </c>
      <c r="C42" s="294" t="s">
        <v>600</v>
      </c>
    </row>
    <row r="43" spans="1:3" ht="12.75">
      <c r="A43" s="8">
        <v>41</v>
      </c>
      <c r="B43" s="294" t="s">
        <v>601</v>
      </c>
      <c r="C43" s="294" t="s">
        <v>732</v>
      </c>
    </row>
    <row r="44" spans="1:3" ht="12.75">
      <c r="A44" s="8">
        <v>42</v>
      </c>
      <c r="B44" s="294" t="s">
        <v>602</v>
      </c>
      <c r="C44" s="294" t="s">
        <v>603</v>
      </c>
    </row>
    <row r="45" spans="1:3" ht="12.75">
      <c r="A45" s="8">
        <v>43</v>
      </c>
      <c r="B45" s="294" t="s">
        <v>604</v>
      </c>
      <c r="C45" s="294" t="s">
        <v>605</v>
      </c>
    </row>
    <row r="46" spans="1:3" ht="12.75">
      <c r="A46" s="8">
        <v>44</v>
      </c>
      <c r="B46" s="294" t="s">
        <v>606</v>
      </c>
      <c r="C46" s="294" t="s">
        <v>607</v>
      </c>
    </row>
    <row r="47" spans="1:3" ht="12.75">
      <c r="A47" s="8">
        <v>45</v>
      </c>
      <c r="B47" s="294" t="s">
        <v>608</v>
      </c>
      <c r="C47" s="294" t="s">
        <v>609</v>
      </c>
    </row>
    <row r="48" spans="1:3" ht="12.75">
      <c r="A48" s="8">
        <v>46</v>
      </c>
      <c r="B48" s="294" t="s">
        <v>610</v>
      </c>
      <c r="C48" s="294" t="s">
        <v>611</v>
      </c>
    </row>
    <row r="49" spans="1:3" ht="12.75">
      <c r="A49" s="8">
        <v>47</v>
      </c>
      <c r="B49" s="294" t="s">
        <v>612</v>
      </c>
      <c r="C49" s="294" t="s">
        <v>733</v>
      </c>
    </row>
    <row r="50" spans="1:3" ht="12.75">
      <c r="A50" s="8">
        <v>48</v>
      </c>
      <c r="B50" s="294" t="s">
        <v>613</v>
      </c>
      <c r="C50" s="294" t="s">
        <v>734</v>
      </c>
    </row>
    <row r="51" spans="1:3" ht="12.75">
      <c r="A51" s="8">
        <v>49</v>
      </c>
      <c r="B51" s="294" t="s">
        <v>614</v>
      </c>
      <c r="C51" s="294" t="s">
        <v>615</v>
      </c>
    </row>
    <row r="52" spans="1:3" ht="12.75">
      <c r="A52" s="8">
        <v>50</v>
      </c>
      <c r="B52" s="294" t="s">
        <v>616</v>
      </c>
      <c r="C52" s="294" t="s">
        <v>617</v>
      </c>
    </row>
    <row r="53" spans="1:3" ht="12.75">
      <c r="A53" s="8">
        <v>51</v>
      </c>
      <c r="B53" s="294" t="s">
        <v>618</v>
      </c>
      <c r="C53" s="294" t="s">
        <v>686</v>
      </c>
    </row>
    <row r="54" spans="1:3" ht="12.75">
      <c r="A54" s="8">
        <v>52</v>
      </c>
      <c r="B54" s="294" t="s">
        <v>619</v>
      </c>
      <c r="C54" s="294" t="s">
        <v>687</v>
      </c>
    </row>
    <row r="55" spans="1:3" ht="12.75">
      <c r="A55" s="8">
        <v>53</v>
      </c>
      <c r="B55" s="294" t="s">
        <v>620</v>
      </c>
      <c r="C55" s="294" t="s">
        <v>688</v>
      </c>
    </row>
    <row r="56" spans="1:3" ht="12.75">
      <c r="A56" s="8">
        <v>54</v>
      </c>
      <c r="B56" s="294" t="s">
        <v>621</v>
      </c>
      <c r="C56" s="294" t="s">
        <v>689</v>
      </c>
    </row>
    <row r="57" spans="1:3" ht="12.75">
      <c r="A57" s="8">
        <v>55</v>
      </c>
      <c r="B57" s="294" t="s">
        <v>622</v>
      </c>
      <c r="C57" s="294" t="s">
        <v>690</v>
      </c>
    </row>
    <row r="58" spans="1:3" ht="12.75">
      <c r="A58" s="8">
        <v>56</v>
      </c>
      <c r="B58" s="294" t="s">
        <v>623</v>
      </c>
      <c r="C58" s="294" t="s">
        <v>691</v>
      </c>
    </row>
    <row r="59" spans="1:3" ht="12.75">
      <c r="A59" s="8">
        <v>57</v>
      </c>
      <c r="B59" s="294" t="s">
        <v>624</v>
      </c>
      <c r="C59" s="294" t="s">
        <v>692</v>
      </c>
    </row>
    <row r="60" spans="1:3" ht="12.75">
      <c r="A60" s="8">
        <v>58</v>
      </c>
      <c r="B60" s="294" t="s">
        <v>625</v>
      </c>
      <c r="C60" s="294" t="s">
        <v>693</v>
      </c>
    </row>
    <row r="61" spans="1:3" ht="12.75">
      <c r="A61" s="8">
        <v>59</v>
      </c>
      <c r="B61" s="294" t="s">
        <v>626</v>
      </c>
      <c r="C61" s="294" t="s">
        <v>694</v>
      </c>
    </row>
    <row r="62" spans="1:3" ht="12.75">
      <c r="A62" s="8">
        <v>60</v>
      </c>
      <c r="B62" s="294" t="s">
        <v>827</v>
      </c>
      <c r="C62" s="294" t="s">
        <v>834</v>
      </c>
    </row>
    <row r="63" spans="1:3" ht="12.75">
      <c r="A63" s="8">
        <v>61</v>
      </c>
      <c r="B63" s="294" t="s">
        <v>627</v>
      </c>
      <c r="C63" s="294" t="s">
        <v>836</v>
      </c>
    </row>
    <row r="64" spans="1:3" ht="12.75">
      <c r="A64" s="8">
        <v>62</v>
      </c>
      <c r="B64" s="325" t="s">
        <v>835</v>
      </c>
      <c r="C64" s="294" t="s">
        <v>828</v>
      </c>
    </row>
    <row r="65" spans="1:3" ht="12.75">
      <c r="A65" s="8">
        <v>63</v>
      </c>
      <c r="B65" s="294" t="s">
        <v>628</v>
      </c>
      <c r="C65" s="294" t="s">
        <v>695</v>
      </c>
    </row>
    <row r="66" spans="1:3" ht="12.75">
      <c r="A66" s="8">
        <v>64</v>
      </c>
      <c r="B66" s="294" t="s">
        <v>629</v>
      </c>
      <c r="C66" s="294" t="s">
        <v>696</v>
      </c>
    </row>
    <row r="67" spans="1:3" ht="12.75">
      <c r="A67" s="8">
        <v>65</v>
      </c>
      <c r="B67" s="318" t="s">
        <v>682</v>
      </c>
      <c r="C67" s="318" t="s">
        <v>735</v>
      </c>
    </row>
    <row r="68" spans="1:3" ht="12.75">
      <c r="A68" s="8">
        <v>66</v>
      </c>
      <c r="B68" s="318" t="s">
        <v>683</v>
      </c>
      <c r="C68" s="318" t="s">
        <v>723</v>
      </c>
    </row>
  </sheetData>
  <sheetProtection/>
  <mergeCells count="1">
    <mergeCell ref="A1:D1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66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1"/>
  <sheetViews>
    <sheetView view="pageBreakPreview" zoomScale="90" zoomScaleSheetLayoutView="90" zoomScalePageLayoutView="0" workbookViewId="0" topLeftCell="A22">
      <selection activeCell="A50" sqref="A50"/>
    </sheetView>
  </sheetViews>
  <sheetFormatPr defaultColWidth="9.140625" defaultRowHeight="12.75"/>
  <cols>
    <col min="1" max="1" width="6.00390625" style="15" customWidth="1"/>
    <col min="2" max="2" width="15.7109375" style="15" bestFit="1" customWidth="1"/>
    <col min="3" max="3" width="10.57421875" style="15" customWidth="1"/>
    <col min="4" max="4" width="9.8515625" style="15" customWidth="1"/>
    <col min="5" max="5" width="9.28125" style="15" bestFit="1" customWidth="1"/>
    <col min="6" max="6" width="10.8515625" style="15" customWidth="1"/>
    <col min="7" max="7" width="15.140625" style="15" customWidth="1"/>
    <col min="8" max="8" width="12.421875" style="15" customWidth="1"/>
    <col min="9" max="9" width="12.140625" style="15" customWidth="1"/>
    <col min="10" max="10" width="9.00390625" style="15" customWidth="1"/>
    <col min="11" max="11" width="12.00390625" style="15" customWidth="1"/>
    <col min="12" max="12" width="13.7109375" style="15" customWidth="1"/>
    <col min="13" max="13" width="9.140625" style="15" hidden="1" customWidth="1"/>
    <col min="14" max="19" width="9.140625" style="15" customWidth="1"/>
    <col min="20" max="20" width="10.421875" style="15" bestFit="1" customWidth="1"/>
    <col min="21" max="21" width="9.140625" style="15" customWidth="1"/>
    <col min="22" max="22" width="10.421875" style="15" bestFit="1" customWidth="1"/>
    <col min="23" max="16384" width="9.140625" style="15" customWidth="1"/>
  </cols>
  <sheetData>
    <row r="1" spans="4:16" ht="15">
      <c r="D1" s="36"/>
      <c r="E1" s="36"/>
      <c r="F1" s="36"/>
      <c r="G1" s="36"/>
      <c r="H1" s="36"/>
      <c r="I1" s="36"/>
      <c r="J1" s="36"/>
      <c r="K1" s="36"/>
      <c r="L1" s="890" t="s">
        <v>71</v>
      </c>
      <c r="M1" s="890"/>
      <c r="N1" s="890"/>
      <c r="O1" s="43"/>
      <c r="P1" s="43"/>
    </row>
    <row r="2" spans="1:16" ht="15">
      <c r="A2" s="862" t="s">
        <v>0</v>
      </c>
      <c r="B2" s="862"/>
      <c r="C2" s="862"/>
      <c r="D2" s="862"/>
      <c r="E2" s="862"/>
      <c r="F2" s="862"/>
      <c r="G2" s="862"/>
      <c r="H2" s="862"/>
      <c r="I2" s="862"/>
      <c r="J2" s="862"/>
      <c r="K2" s="862"/>
      <c r="L2" s="862"/>
      <c r="M2" s="45"/>
      <c r="N2" s="45"/>
      <c r="O2" s="45"/>
      <c r="P2" s="45"/>
    </row>
    <row r="3" spans="1:16" ht="20.25">
      <c r="A3" s="893" t="s">
        <v>697</v>
      </c>
      <c r="B3" s="893"/>
      <c r="C3" s="893"/>
      <c r="D3" s="893"/>
      <c r="E3" s="893"/>
      <c r="F3" s="893"/>
      <c r="G3" s="893"/>
      <c r="H3" s="893"/>
      <c r="I3" s="893"/>
      <c r="J3" s="893"/>
      <c r="K3" s="893"/>
      <c r="L3" s="893"/>
      <c r="M3" s="44"/>
      <c r="N3" s="44"/>
      <c r="O3" s="44"/>
      <c r="P3" s="44"/>
    </row>
    <row r="4" ht="10.5" customHeight="1"/>
    <row r="5" spans="1:12" ht="19.5" customHeight="1">
      <c r="A5" s="866" t="s">
        <v>752</v>
      </c>
      <c r="B5" s="866"/>
      <c r="C5" s="866"/>
      <c r="D5" s="866"/>
      <c r="E5" s="866"/>
      <c r="F5" s="866"/>
      <c r="G5" s="866"/>
      <c r="H5" s="866"/>
      <c r="I5" s="866"/>
      <c r="J5" s="866"/>
      <c r="K5" s="866"/>
      <c r="L5" s="866"/>
    </row>
    <row r="6" spans="1:12" ht="12.7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</row>
    <row r="7" spans="1:12" ht="12.75">
      <c r="A7" s="750" t="s">
        <v>158</v>
      </c>
      <c r="B7" s="750"/>
      <c r="F7" s="891" t="s">
        <v>18</v>
      </c>
      <c r="G7" s="891"/>
      <c r="H7" s="891"/>
      <c r="I7" s="891"/>
      <c r="J7" s="891"/>
      <c r="K7" s="891"/>
      <c r="L7" s="891"/>
    </row>
    <row r="8" spans="1:12" ht="12.75">
      <c r="A8" s="14"/>
      <c r="F8" s="16"/>
      <c r="G8" s="99"/>
      <c r="H8" s="99"/>
      <c r="I8" s="855" t="s">
        <v>777</v>
      </c>
      <c r="J8" s="855"/>
      <c r="K8" s="855"/>
      <c r="L8" s="855"/>
    </row>
    <row r="9" spans="1:19" s="14" customFormat="1" ht="12.75">
      <c r="A9" s="758" t="s">
        <v>2</v>
      </c>
      <c r="B9" s="758" t="s">
        <v>3</v>
      </c>
      <c r="C9" s="740" t="s">
        <v>19</v>
      </c>
      <c r="D9" s="776"/>
      <c r="E9" s="776"/>
      <c r="F9" s="776"/>
      <c r="G9" s="776"/>
      <c r="H9" s="758" t="s">
        <v>41</v>
      </c>
      <c r="I9" s="758"/>
      <c r="J9" s="758"/>
      <c r="K9" s="758"/>
      <c r="L9" s="758"/>
      <c r="R9" s="30"/>
      <c r="S9" s="31"/>
    </row>
    <row r="10" spans="1:16" s="14" customFormat="1" ht="77.25" customHeight="1">
      <c r="A10" s="758"/>
      <c r="B10" s="758"/>
      <c r="C10" s="5" t="s">
        <v>751</v>
      </c>
      <c r="D10" s="5" t="s">
        <v>784</v>
      </c>
      <c r="E10" s="5" t="s">
        <v>69</v>
      </c>
      <c r="F10" s="5" t="s">
        <v>70</v>
      </c>
      <c r="G10" s="5" t="s">
        <v>659</v>
      </c>
      <c r="H10" s="5" t="s">
        <v>751</v>
      </c>
      <c r="I10" s="5" t="s">
        <v>784</v>
      </c>
      <c r="J10" s="5" t="s">
        <v>69</v>
      </c>
      <c r="K10" s="5" t="s">
        <v>70</v>
      </c>
      <c r="L10" s="5" t="s">
        <v>660</v>
      </c>
      <c r="N10" s="31"/>
      <c r="O10" s="31"/>
      <c r="P10" s="31"/>
    </row>
    <row r="11" spans="1:16" s="14" customFormat="1" ht="12.7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  <c r="N11" s="31"/>
      <c r="O11" s="31"/>
      <c r="P11" s="31"/>
    </row>
    <row r="12" spans="1:22" ht="12.75">
      <c r="A12" s="623">
        <v>1</v>
      </c>
      <c r="B12" s="624" t="s">
        <v>879</v>
      </c>
      <c r="C12" s="625">
        <v>1961.8</v>
      </c>
      <c r="D12" s="625">
        <v>69.58328903153188</v>
      </c>
      <c r="E12" s="625">
        <v>1896.8700000000001</v>
      </c>
      <c r="F12" s="626">
        <v>1932.1043602500001</v>
      </c>
      <c r="G12" s="625">
        <f>D12+E12-F12</f>
        <v>34.34892878153187</v>
      </c>
      <c r="H12" s="625">
        <v>1945.61</v>
      </c>
      <c r="I12" s="627">
        <v>44.09387969767158</v>
      </c>
      <c r="J12" s="625">
        <v>1901.51</v>
      </c>
      <c r="K12" s="625">
        <v>1919.25</v>
      </c>
      <c r="L12" s="627">
        <f>I12+J12-K12</f>
        <v>26.353879697671573</v>
      </c>
      <c r="N12" s="662"/>
      <c r="O12" s="663"/>
      <c r="P12" s="22"/>
      <c r="Q12" s="661"/>
      <c r="R12" s="661"/>
      <c r="S12" s="661"/>
      <c r="T12" s="661"/>
      <c r="U12" s="661"/>
      <c r="V12" s="661"/>
    </row>
    <row r="13" spans="1:22" ht="12.75">
      <c r="A13" s="623">
        <v>2</v>
      </c>
      <c r="B13" s="624" t="s">
        <v>881</v>
      </c>
      <c r="C13" s="625">
        <v>689.9480067770406</v>
      </c>
      <c r="D13" s="625">
        <v>10.807489637626645</v>
      </c>
      <c r="E13" s="625">
        <v>680.65</v>
      </c>
      <c r="F13" s="626">
        <v>690.8810203124999</v>
      </c>
      <c r="G13" s="625">
        <f>D13+E13-F13</f>
        <v>0.576469325126709</v>
      </c>
      <c r="H13" s="625">
        <v>686.27</v>
      </c>
      <c r="I13" s="627">
        <v>4.108786019642366</v>
      </c>
      <c r="J13" s="625">
        <v>682.1600000000001</v>
      </c>
      <c r="K13" s="625">
        <v>674.27</v>
      </c>
      <c r="L13" s="627">
        <f aca="true" t="shared" si="0" ref="L13:L44">I13+J13-K13</f>
        <v>11.998786019642466</v>
      </c>
      <c r="N13" s="662"/>
      <c r="O13" s="663"/>
      <c r="P13" s="22"/>
      <c r="Q13" s="661"/>
      <c r="R13" s="661"/>
      <c r="S13" s="661"/>
      <c r="T13" s="661"/>
      <c r="U13" s="661"/>
      <c r="V13" s="661"/>
    </row>
    <row r="14" spans="1:22" ht="12.75">
      <c r="A14" s="623">
        <v>3</v>
      </c>
      <c r="B14" s="624" t="s">
        <v>882</v>
      </c>
      <c r="C14" s="625">
        <v>1344.3654951507976</v>
      </c>
      <c r="D14" s="625">
        <v>36.24049563061999</v>
      </c>
      <c r="E14" s="625">
        <v>1315.25</v>
      </c>
      <c r="F14" s="626">
        <v>1336.3515421875</v>
      </c>
      <c r="G14" s="625">
        <f>D14+E14-F14</f>
        <v>15.138953443120045</v>
      </c>
      <c r="H14" s="625">
        <v>1336.5700160738127</v>
      </c>
      <c r="I14" s="627">
        <v>22.42128966618293</v>
      </c>
      <c r="J14" s="625">
        <v>1128.94</v>
      </c>
      <c r="K14" s="625">
        <v>1135.98</v>
      </c>
      <c r="L14" s="627">
        <f t="shared" si="0"/>
        <v>15.381289666182965</v>
      </c>
      <c r="N14" s="662"/>
      <c r="O14" s="663"/>
      <c r="P14" s="22"/>
      <c r="Q14" s="661"/>
      <c r="R14" s="661"/>
      <c r="S14" s="661"/>
      <c r="T14" s="661"/>
      <c r="U14" s="661"/>
      <c r="V14" s="661"/>
    </row>
    <row r="15" spans="1:22" ht="12.75">
      <c r="A15" s="623">
        <v>4</v>
      </c>
      <c r="B15" s="624" t="s">
        <v>883</v>
      </c>
      <c r="C15" s="625">
        <v>1184.9548275541954</v>
      </c>
      <c r="D15" s="625">
        <v>54.29665783148812</v>
      </c>
      <c r="E15" s="625">
        <v>1133.33</v>
      </c>
      <c r="F15" s="626">
        <v>1151.5128631875</v>
      </c>
      <c r="G15" s="625">
        <f aca="true" t="shared" si="1" ref="G15:G37">D15+E15-F15</f>
        <v>36.11379464398806</v>
      </c>
      <c r="H15" s="625">
        <v>1153.6073940167732</v>
      </c>
      <c r="I15" s="627">
        <v>17.601597936192775</v>
      </c>
      <c r="J15" s="625">
        <v>1136</v>
      </c>
      <c r="K15" s="625">
        <v>1125.78</v>
      </c>
      <c r="L15" s="627">
        <f t="shared" si="0"/>
        <v>27.821597936192802</v>
      </c>
      <c r="N15" s="662"/>
      <c r="O15" s="663"/>
      <c r="P15" s="22"/>
      <c r="Q15" s="661"/>
      <c r="R15" s="661"/>
      <c r="S15" s="661"/>
      <c r="T15" s="661"/>
      <c r="U15" s="661"/>
      <c r="V15" s="661"/>
    </row>
    <row r="16" spans="1:22" ht="12.75">
      <c r="A16" s="623">
        <v>5</v>
      </c>
      <c r="B16" s="624" t="s">
        <v>884</v>
      </c>
      <c r="C16" s="625">
        <v>2518.5461388258777</v>
      </c>
      <c r="D16" s="625">
        <v>58.36250322176784</v>
      </c>
      <c r="E16" s="625">
        <v>2465.9</v>
      </c>
      <c r="F16" s="626">
        <v>2505.462283125</v>
      </c>
      <c r="G16" s="625">
        <f t="shared" si="1"/>
        <v>18.800220096768044</v>
      </c>
      <c r="H16" s="625">
        <v>2532.7985742039023</v>
      </c>
      <c r="I16" s="627">
        <v>61.18538140036844</v>
      </c>
      <c r="J16" s="625">
        <v>2471.61</v>
      </c>
      <c r="K16" s="625">
        <v>2505.462283125</v>
      </c>
      <c r="L16" s="627">
        <f t="shared" si="0"/>
        <v>27.333098275368684</v>
      </c>
      <c r="N16" s="662"/>
      <c r="O16" s="663"/>
      <c r="P16" s="22"/>
      <c r="Q16" s="661"/>
      <c r="R16" s="661"/>
      <c r="S16" s="661"/>
      <c r="T16" s="661"/>
      <c r="U16" s="661"/>
      <c r="V16" s="661"/>
    </row>
    <row r="17" spans="1:22" ht="12.75">
      <c r="A17" s="623">
        <v>6</v>
      </c>
      <c r="B17" s="624" t="s">
        <v>885</v>
      </c>
      <c r="C17" s="625">
        <v>759.0677640312192</v>
      </c>
      <c r="D17" s="625">
        <v>22.421260969205377</v>
      </c>
      <c r="E17" s="625">
        <v>738.45</v>
      </c>
      <c r="F17" s="626">
        <v>750.2975071875</v>
      </c>
      <c r="G17" s="625">
        <f t="shared" si="1"/>
        <v>10.573753781705477</v>
      </c>
      <c r="H17" s="625">
        <v>757.4181230179345</v>
      </c>
      <c r="I17" s="627">
        <v>17.15915118439125</v>
      </c>
      <c r="J17" s="625">
        <v>740.26</v>
      </c>
      <c r="K17" s="625">
        <v>725.76</v>
      </c>
      <c r="L17" s="627">
        <f t="shared" si="0"/>
        <v>31.65915118439125</v>
      </c>
      <c r="N17" s="662"/>
      <c r="O17" s="663"/>
      <c r="P17" s="22"/>
      <c r="Q17" s="661"/>
      <c r="R17" s="661"/>
      <c r="S17" s="661"/>
      <c r="T17" s="661"/>
      <c r="U17" s="661"/>
      <c r="V17" s="661"/>
    </row>
    <row r="18" spans="1:22" ht="12.75">
      <c r="A18" s="623">
        <v>7</v>
      </c>
      <c r="B18" s="624" t="s">
        <v>886</v>
      </c>
      <c r="C18" s="625">
        <v>503.1055720919686</v>
      </c>
      <c r="D18" s="625">
        <v>27.938952510528736</v>
      </c>
      <c r="E18" s="625">
        <v>476.32000000000005</v>
      </c>
      <c r="F18" s="626">
        <v>483.961959</v>
      </c>
      <c r="G18" s="625">
        <f t="shared" si="1"/>
        <v>20.296993510528807</v>
      </c>
      <c r="H18" s="625">
        <v>498.5140578983587</v>
      </c>
      <c r="I18" s="627">
        <v>21.060745159694363</v>
      </c>
      <c r="J18" s="625">
        <v>477.46000000000004</v>
      </c>
      <c r="K18" s="625">
        <v>483.961959</v>
      </c>
      <c r="L18" s="627">
        <f t="shared" si="0"/>
        <v>14.55878615969442</v>
      </c>
      <c r="N18" s="662"/>
      <c r="O18" s="663"/>
      <c r="P18" s="22"/>
      <c r="Q18" s="661"/>
      <c r="R18" s="661"/>
      <c r="S18" s="661"/>
      <c r="T18" s="661"/>
      <c r="U18" s="661"/>
      <c r="V18" s="661"/>
    </row>
    <row r="19" spans="1:22" ht="12.75">
      <c r="A19" s="623">
        <v>8</v>
      </c>
      <c r="B19" s="624" t="s">
        <v>887</v>
      </c>
      <c r="C19" s="625">
        <v>1468.7223026088723</v>
      </c>
      <c r="D19" s="625">
        <v>37.93675192700721</v>
      </c>
      <c r="E19" s="625">
        <v>1433.8700000000003</v>
      </c>
      <c r="F19" s="626">
        <v>1456.8746518125001</v>
      </c>
      <c r="G19" s="625">
        <f t="shared" si="1"/>
        <v>14.93210011450742</v>
      </c>
      <c r="H19" s="625">
        <v>1479.9069426747778</v>
      </c>
      <c r="I19" s="627">
        <v>42.94811917960169</v>
      </c>
      <c r="J19" s="625">
        <v>1436.95</v>
      </c>
      <c r="K19" s="625">
        <v>1456.8746518125001</v>
      </c>
      <c r="L19" s="627">
        <f t="shared" si="0"/>
        <v>23.023467367101603</v>
      </c>
      <c r="N19" s="662"/>
      <c r="O19" s="663"/>
      <c r="P19" s="22"/>
      <c r="Q19" s="661"/>
      <c r="R19" s="661"/>
      <c r="S19" s="661"/>
      <c r="T19" s="661"/>
      <c r="U19" s="661"/>
      <c r="V19" s="661"/>
    </row>
    <row r="20" spans="1:22" ht="12.75">
      <c r="A20" s="623">
        <v>9</v>
      </c>
      <c r="B20" s="624" t="s">
        <v>913</v>
      </c>
      <c r="C20" s="625">
        <v>1382.549394968237</v>
      </c>
      <c r="D20" s="625">
        <v>46.2378447537842</v>
      </c>
      <c r="E20" s="625">
        <v>1339.78</v>
      </c>
      <c r="F20" s="626">
        <v>1361.275095375</v>
      </c>
      <c r="G20" s="625">
        <f t="shared" si="1"/>
        <v>24.742749378784083</v>
      </c>
      <c r="H20" s="625">
        <v>1397.630779386557</v>
      </c>
      <c r="I20" s="627">
        <v>54.38692581578289</v>
      </c>
      <c r="J20" s="625">
        <v>1343.25</v>
      </c>
      <c r="K20" s="625">
        <v>1361.275095375</v>
      </c>
      <c r="L20" s="627">
        <f t="shared" si="0"/>
        <v>36.361830440782796</v>
      </c>
      <c r="N20" s="662"/>
      <c r="O20" s="663"/>
      <c r="P20" s="22"/>
      <c r="Q20" s="661"/>
      <c r="R20" s="661"/>
      <c r="S20" s="661"/>
      <c r="T20" s="661"/>
      <c r="U20" s="661"/>
      <c r="V20" s="661"/>
    </row>
    <row r="21" spans="1:22" ht="12.75">
      <c r="A21" s="623">
        <v>10</v>
      </c>
      <c r="B21" s="624" t="s">
        <v>889</v>
      </c>
      <c r="C21" s="625">
        <v>265.44340746152693</v>
      </c>
      <c r="D21" s="625">
        <v>6.737030231518418</v>
      </c>
      <c r="E21" s="625">
        <v>288.54999999999995</v>
      </c>
      <c r="F21" s="626">
        <v>293.1794240625</v>
      </c>
      <c r="G21" s="625">
        <f t="shared" si="1"/>
        <v>2.107606169018368</v>
      </c>
      <c r="H21" s="625">
        <v>267.32452377168124</v>
      </c>
      <c r="I21" s="627">
        <v>7.394843874291524</v>
      </c>
      <c r="J21" s="625">
        <v>289.15999999999997</v>
      </c>
      <c r="K21" s="625">
        <v>293.1794240625</v>
      </c>
      <c r="L21" s="627">
        <f t="shared" si="0"/>
        <v>3.37541981179146</v>
      </c>
      <c r="N21" s="662"/>
      <c r="O21" s="663"/>
      <c r="P21" s="22"/>
      <c r="Q21" s="661"/>
      <c r="R21" s="661"/>
      <c r="S21" s="661"/>
      <c r="T21" s="661"/>
      <c r="U21" s="661"/>
      <c r="V21" s="661"/>
    </row>
    <row r="22" spans="1:22" ht="12.75">
      <c r="A22" s="623">
        <v>11</v>
      </c>
      <c r="B22" s="624" t="s">
        <v>890</v>
      </c>
      <c r="C22" s="625">
        <v>789.0706334748929</v>
      </c>
      <c r="D22" s="625">
        <v>36.271615570859694</v>
      </c>
      <c r="E22" s="625">
        <v>754.5699999999999</v>
      </c>
      <c r="F22" s="626">
        <v>766.6761324374999</v>
      </c>
      <c r="G22" s="625">
        <f t="shared" si="1"/>
        <v>24.16548313335977</v>
      </c>
      <c r="H22" s="625">
        <v>776.5052624886434</v>
      </c>
      <c r="I22" s="627">
        <v>20.17262730126106</v>
      </c>
      <c r="J22" s="625">
        <v>756.3299999999999</v>
      </c>
      <c r="K22" s="625">
        <v>766.6761324374999</v>
      </c>
      <c r="L22" s="627">
        <f t="shared" si="0"/>
        <v>9.826494863761127</v>
      </c>
      <c r="N22" s="662"/>
      <c r="O22" s="663"/>
      <c r="P22" s="22"/>
      <c r="Q22" s="661"/>
      <c r="R22" s="661"/>
      <c r="S22" s="661"/>
      <c r="T22" s="661"/>
      <c r="U22" s="661"/>
      <c r="V22" s="661"/>
    </row>
    <row r="23" spans="1:22" ht="12.75">
      <c r="A23" s="623">
        <v>12</v>
      </c>
      <c r="B23" s="624" t="s">
        <v>891</v>
      </c>
      <c r="C23" s="625">
        <v>1433.517591632484</v>
      </c>
      <c r="D23" s="625">
        <v>48.75485571777108</v>
      </c>
      <c r="E23" s="625">
        <v>1388.1</v>
      </c>
      <c r="F23" s="626">
        <v>1410.3703293750002</v>
      </c>
      <c r="G23" s="625">
        <f t="shared" si="1"/>
        <v>26.484526342770778</v>
      </c>
      <c r="H23" s="625">
        <v>1413.3014009441624</v>
      </c>
      <c r="I23" s="627">
        <v>21.867302319896908</v>
      </c>
      <c r="J23" s="625">
        <v>1391.44</v>
      </c>
      <c r="K23" s="625">
        <v>1410.3703293750002</v>
      </c>
      <c r="L23" s="627">
        <f t="shared" si="0"/>
        <v>2.936972944896752</v>
      </c>
      <c r="N23" s="662"/>
      <c r="O23" s="663"/>
      <c r="P23" s="22"/>
      <c r="Q23" s="661"/>
      <c r="R23" s="661"/>
      <c r="S23" s="661"/>
      <c r="T23" s="661"/>
      <c r="U23" s="661"/>
      <c r="V23" s="661"/>
    </row>
    <row r="24" spans="1:22" ht="12.75">
      <c r="A24" s="623">
        <v>13</v>
      </c>
      <c r="B24" s="624" t="s">
        <v>892</v>
      </c>
      <c r="C24" s="625">
        <v>1879.9471062990856</v>
      </c>
      <c r="D24" s="625">
        <v>60.18260570931125</v>
      </c>
      <c r="E24" s="625">
        <v>1823.9</v>
      </c>
      <c r="F24" s="626">
        <v>1853.162195625</v>
      </c>
      <c r="G24" s="625">
        <f t="shared" si="1"/>
        <v>30.920410084311243</v>
      </c>
      <c r="H24" s="625">
        <v>1872.5033298365854</v>
      </c>
      <c r="I24" s="627">
        <v>44.47089384016249</v>
      </c>
      <c r="J24" s="625">
        <v>1828.04</v>
      </c>
      <c r="K24" s="625">
        <v>1853.162195625</v>
      </c>
      <c r="L24" s="627">
        <f t="shared" si="0"/>
        <v>19.348698215162358</v>
      </c>
      <c r="N24" s="662"/>
      <c r="O24" s="663"/>
      <c r="P24" s="22"/>
      <c r="Q24" s="661"/>
      <c r="R24" s="661"/>
      <c r="S24" s="661"/>
      <c r="T24" s="661"/>
      <c r="U24" s="661"/>
      <c r="V24" s="661"/>
    </row>
    <row r="25" spans="1:22" ht="12.75">
      <c r="A25" s="623">
        <v>14</v>
      </c>
      <c r="B25" s="624" t="s">
        <v>893</v>
      </c>
      <c r="C25" s="625">
        <v>685.4493568417145</v>
      </c>
      <c r="D25" s="625">
        <v>8.834523112240674</v>
      </c>
      <c r="E25" s="625">
        <v>594.94</v>
      </c>
      <c r="F25" s="626">
        <v>603.2803151250001</v>
      </c>
      <c r="G25" s="625">
        <f t="shared" si="1"/>
        <v>0.4942079872406566</v>
      </c>
      <c r="H25" s="625">
        <v>712.2998785009411</v>
      </c>
      <c r="I25" s="627">
        <v>32.45476780363873</v>
      </c>
      <c r="J25" s="625">
        <v>596.2700000000001</v>
      </c>
      <c r="K25" s="625">
        <v>603.2803151250001</v>
      </c>
      <c r="L25" s="627">
        <f t="shared" si="0"/>
        <v>25.44445267863864</v>
      </c>
      <c r="N25" s="662"/>
      <c r="O25" s="663"/>
      <c r="P25" s="22"/>
      <c r="Q25" s="661"/>
      <c r="R25" s="661"/>
      <c r="S25" s="661"/>
      <c r="T25" s="661"/>
      <c r="U25" s="661"/>
      <c r="V25" s="661"/>
    </row>
    <row r="26" spans="1:22" ht="12.75">
      <c r="A26" s="623">
        <v>15</v>
      </c>
      <c r="B26" s="624" t="s">
        <v>894</v>
      </c>
      <c r="C26" s="625">
        <v>422.56303158931524</v>
      </c>
      <c r="D26" s="625">
        <v>18.25882477965291</v>
      </c>
      <c r="E26" s="625">
        <v>403.27</v>
      </c>
      <c r="F26" s="626">
        <v>411.1282200375</v>
      </c>
      <c r="G26" s="625">
        <f t="shared" si="1"/>
        <v>10.400604742152893</v>
      </c>
      <c r="H26" s="625">
        <v>428.3873344852485</v>
      </c>
      <c r="I26" s="627">
        <v>22.211764339724425</v>
      </c>
      <c r="J26" s="625">
        <v>276.741</v>
      </c>
      <c r="K26" s="625">
        <v>297.14</v>
      </c>
      <c r="L26" s="627">
        <f t="shared" si="0"/>
        <v>1.8127643397244242</v>
      </c>
      <c r="N26" s="662"/>
      <c r="O26" s="663"/>
      <c r="P26" s="22"/>
      <c r="Q26" s="661"/>
      <c r="R26" s="661"/>
      <c r="S26" s="661"/>
      <c r="T26" s="661"/>
      <c r="U26" s="661"/>
      <c r="V26" s="661"/>
    </row>
    <row r="27" spans="1:22" ht="12.75">
      <c r="A27" s="623">
        <v>16</v>
      </c>
      <c r="B27" s="624" t="s">
        <v>895</v>
      </c>
      <c r="C27" s="625">
        <v>379.9954289588494</v>
      </c>
      <c r="D27" s="625">
        <v>11.158897190999056</v>
      </c>
      <c r="E27" s="625">
        <v>369.74</v>
      </c>
      <c r="F27" s="626">
        <v>376.944846075</v>
      </c>
      <c r="G27" s="625">
        <f t="shared" si="1"/>
        <v>3.95405111599905</v>
      </c>
      <c r="H27" s="625">
        <v>385.6278293339234</v>
      </c>
      <c r="I27" s="627">
        <v>14.983831125805494</v>
      </c>
      <c r="J27" s="625">
        <v>370.64000000000004</v>
      </c>
      <c r="K27" s="625">
        <v>376.944846075</v>
      </c>
      <c r="L27" s="627">
        <f t="shared" si="0"/>
        <v>8.678985050805522</v>
      </c>
      <c r="N27" s="662"/>
      <c r="O27" s="663"/>
      <c r="P27" s="22"/>
      <c r="Q27" s="661"/>
      <c r="R27" s="661"/>
      <c r="S27" s="661"/>
      <c r="T27" s="661"/>
      <c r="U27" s="661"/>
      <c r="V27" s="661"/>
    </row>
    <row r="28" spans="1:22" ht="12.75">
      <c r="A28" s="623">
        <v>17</v>
      </c>
      <c r="B28" s="624" t="s">
        <v>896</v>
      </c>
      <c r="C28" s="625">
        <v>1491.4821776780411</v>
      </c>
      <c r="D28" s="625">
        <v>44.699122313123326</v>
      </c>
      <c r="E28" s="625">
        <v>1450.1699999999998</v>
      </c>
      <c r="F28" s="626">
        <v>1478.4283751624998</v>
      </c>
      <c r="G28" s="625">
        <f t="shared" si="1"/>
        <v>16.440747150623338</v>
      </c>
      <c r="H28" s="625">
        <v>1512.272681547358</v>
      </c>
      <c r="I28" s="627">
        <v>58.71349635551019</v>
      </c>
      <c r="J28" s="625">
        <v>1453.56</v>
      </c>
      <c r="K28" s="625">
        <v>1478.4283751624998</v>
      </c>
      <c r="L28" s="627">
        <f t="shared" si="0"/>
        <v>33.8451211930103</v>
      </c>
      <c r="N28" s="662"/>
      <c r="O28" s="663"/>
      <c r="P28" s="22"/>
      <c r="Q28" s="661"/>
      <c r="R28" s="661"/>
      <c r="S28" s="661"/>
      <c r="T28" s="661"/>
      <c r="U28" s="661"/>
      <c r="V28" s="661"/>
    </row>
    <row r="29" spans="1:22" ht="12.75">
      <c r="A29" s="623">
        <v>18</v>
      </c>
      <c r="B29" s="624" t="s">
        <v>897</v>
      </c>
      <c r="C29" s="625">
        <v>1000.7664866016313</v>
      </c>
      <c r="D29" s="625">
        <v>23.766256342664178</v>
      </c>
      <c r="E29" s="625">
        <v>975.03</v>
      </c>
      <c r="F29" s="626">
        <v>994.0296783375001</v>
      </c>
      <c r="G29" s="625">
        <f t="shared" si="1"/>
        <v>4.766578005164092</v>
      </c>
      <c r="H29" s="625">
        <v>994.9114823418832</v>
      </c>
      <c r="I29" s="627">
        <v>13.430822156472573</v>
      </c>
      <c r="J29" s="625">
        <v>977.28</v>
      </c>
      <c r="K29" s="625">
        <v>978.25</v>
      </c>
      <c r="L29" s="627">
        <f t="shared" si="0"/>
        <v>12.460822156472545</v>
      </c>
      <c r="N29" s="662"/>
      <c r="O29" s="663"/>
      <c r="P29" s="22"/>
      <c r="Q29" s="661"/>
      <c r="R29" s="661"/>
      <c r="S29" s="661"/>
      <c r="T29" s="661"/>
      <c r="U29" s="661"/>
      <c r="V29" s="661"/>
    </row>
    <row r="30" spans="1:22" ht="15.75" customHeight="1">
      <c r="A30" s="623">
        <v>19</v>
      </c>
      <c r="B30" s="624" t="s">
        <v>898</v>
      </c>
      <c r="C30" s="625">
        <v>922.0469847120455</v>
      </c>
      <c r="D30" s="625">
        <v>15.240896747156057</v>
      </c>
      <c r="E30" s="625">
        <v>909</v>
      </c>
      <c r="F30" s="626">
        <v>923.5837687499999</v>
      </c>
      <c r="G30" s="625">
        <f t="shared" si="1"/>
        <v>0.6571279971561808</v>
      </c>
      <c r="H30" s="625">
        <v>920.3001042553219</v>
      </c>
      <c r="I30" s="627">
        <v>9.07484921202547</v>
      </c>
      <c r="J30" s="625">
        <v>911.22</v>
      </c>
      <c r="K30" s="625">
        <v>904.81</v>
      </c>
      <c r="L30" s="627">
        <f t="shared" si="0"/>
        <v>15.484849212025551</v>
      </c>
      <c r="N30" s="662"/>
      <c r="O30" s="663"/>
      <c r="P30" s="22"/>
      <c r="Q30" s="661"/>
      <c r="R30" s="661"/>
      <c r="S30" s="661"/>
      <c r="T30" s="661"/>
      <c r="U30" s="661"/>
      <c r="V30" s="661"/>
    </row>
    <row r="31" spans="1:22" ht="15.75" customHeight="1">
      <c r="A31" s="623">
        <v>20</v>
      </c>
      <c r="B31" s="624" t="s">
        <v>899</v>
      </c>
      <c r="C31" s="625">
        <v>965.5447322886159</v>
      </c>
      <c r="D31" s="625">
        <v>17.479061095299926</v>
      </c>
      <c r="E31" s="625">
        <v>950.1500000000001</v>
      </c>
      <c r="F31" s="626">
        <v>965.3939690625</v>
      </c>
      <c r="G31" s="625">
        <f t="shared" si="1"/>
        <v>2.2350920328000257</v>
      </c>
      <c r="H31" s="625">
        <v>961.5102065871371</v>
      </c>
      <c r="I31" s="627">
        <v>9.253425852348983</v>
      </c>
      <c r="J31" s="625">
        <v>952.25</v>
      </c>
      <c r="K31" s="625">
        <v>941.72</v>
      </c>
      <c r="L31" s="627">
        <f t="shared" si="0"/>
        <v>19.783425852348955</v>
      </c>
      <c r="N31" s="662"/>
      <c r="O31" s="663"/>
      <c r="P31" s="22"/>
      <c r="Q31" s="661"/>
      <c r="R31" s="661"/>
      <c r="S31" s="661"/>
      <c r="T31" s="661"/>
      <c r="U31" s="661"/>
      <c r="V31" s="661"/>
    </row>
    <row r="32" spans="1:22" ht="14.25" customHeight="1">
      <c r="A32" s="623">
        <v>21</v>
      </c>
      <c r="B32" s="624" t="s">
        <v>900</v>
      </c>
      <c r="C32" s="625">
        <v>1452.5089692171125</v>
      </c>
      <c r="D32" s="625">
        <v>51.38868525497651</v>
      </c>
      <c r="E32" s="625">
        <v>1347.25</v>
      </c>
      <c r="F32" s="626">
        <v>1373.5028503125</v>
      </c>
      <c r="G32" s="625">
        <f t="shared" si="1"/>
        <v>25.13583494247655</v>
      </c>
      <c r="H32" s="625">
        <v>1471.8973583408438</v>
      </c>
      <c r="I32" s="627">
        <v>63.888955045935745</v>
      </c>
      <c r="J32" s="625">
        <v>931.39</v>
      </c>
      <c r="K32" s="625">
        <v>978.36</v>
      </c>
      <c r="L32" s="627">
        <f t="shared" si="0"/>
        <v>16.918955045935718</v>
      </c>
      <c r="N32" s="662"/>
      <c r="O32" s="663"/>
      <c r="P32" s="22"/>
      <c r="Q32" s="661"/>
      <c r="R32" s="661"/>
      <c r="S32" s="661"/>
      <c r="T32" s="661"/>
      <c r="U32" s="661"/>
      <c r="V32" s="661"/>
    </row>
    <row r="33" spans="1:22" ht="12.75" customHeight="1">
      <c r="A33" s="623">
        <v>22</v>
      </c>
      <c r="B33" s="624" t="s">
        <v>901</v>
      </c>
      <c r="C33" s="625">
        <v>855.0572896646702</v>
      </c>
      <c r="D33" s="625">
        <v>23.51744404668875</v>
      </c>
      <c r="E33" s="625">
        <v>699.94</v>
      </c>
      <c r="F33" s="626">
        <v>713.579205825</v>
      </c>
      <c r="G33" s="625">
        <f t="shared" si="1"/>
        <v>9.878238221688775</v>
      </c>
      <c r="H33" s="625">
        <v>854.6541296132146</v>
      </c>
      <c r="I33" s="627">
        <v>18.93872383127939</v>
      </c>
      <c r="J33" s="625">
        <v>699.94</v>
      </c>
      <c r="K33" s="625">
        <v>691.25</v>
      </c>
      <c r="L33" s="627">
        <f t="shared" si="0"/>
        <v>27.628723831279444</v>
      </c>
      <c r="N33" s="662"/>
      <c r="O33" s="663"/>
      <c r="P33" s="22"/>
      <c r="Q33" s="661"/>
      <c r="R33" s="661"/>
      <c r="S33" s="661"/>
      <c r="T33" s="661"/>
      <c r="U33" s="661"/>
      <c r="V33" s="661"/>
    </row>
    <row r="34" spans="1:22" ht="12.75" customHeight="1">
      <c r="A34" s="623">
        <v>23</v>
      </c>
      <c r="B34" s="624" t="s">
        <v>902</v>
      </c>
      <c r="C34" s="625">
        <v>1204.729319452701</v>
      </c>
      <c r="D34" s="625">
        <v>41.22224674441259</v>
      </c>
      <c r="E34" s="625">
        <v>972.7399999999999</v>
      </c>
      <c r="F34" s="626">
        <v>991.6950548249999</v>
      </c>
      <c r="G34" s="625">
        <f t="shared" si="1"/>
        <v>22.26719191941254</v>
      </c>
      <c r="H34" s="625">
        <v>1202.3338729685902</v>
      </c>
      <c r="I34" s="627">
        <v>33.38740708428827</v>
      </c>
      <c r="J34" s="625">
        <v>975.0999999999999</v>
      </c>
      <c r="K34" s="625">
        <v>991.6950548249999</v>
      </c>
      <c r="L34" s="627">
        <f t="shared" si="0"/>
        <v>16.792352259288236</v>
      </c>
      <c r="N34" s="662"/>
      <c r="O34" s="663"/>
      <c r="P34" s="22"/>
      <c r="Q34" s="661"/>
      <c r="R34" s="661"/>
      <c r="S34" s="661"/>
      <c r="T34" s="661"/>
      <c r="U34" s="661"/>
      <c r="V34" s="661"/>
    </row>
    <row r="35" spans="1:22" ht="12.75">
      <c r="A35" s="623">
        <v>24</v>
      </c>
      <c r="B35" s="624" t="s">
        <v>903</v>
      </c>
      <c r="C35" s="625">
        <v>807.5805763597896</v>
      </c>
      <c r="D35" s="625">
        <v>29.652952274548852</v>
      </c>
      <c r="E35" s="625">
        <v>779.56</v>
      </c>
      <c r="F35" s="626">
        <v>794.75070105</v>
      </c>
      <c r="G35" s="625">
        <f t="shared" si="1"/>
        <v>14.462251224548822</v>
      </c>
      <c r="H35" s="625">
        <v>818.1127842545977</v>
      </c>
      <c r="I35" s="627">
        <v>36.90908476173422</v>
      </c>
      <c r="J35" s="625">
        <v>781.1999999999999</v>
      </c>
      <c r="K35" s="625">
        <v>794.75070105</v>
      </c>
      <c r="L35" s="627">
        <f t="shared" si="0"/>
        <v>23.358383711734177</v>
      </c>
      <c r="M35" s="36"/>
      <c r="N35" s="662"/>
      <c r="O35" s="663"/>
      <c r="P35" s="22"/>
      <c r="Q35" s="661"/>
      <c r="R35" s="661"/>
      <c r="S35" s="661"/>
      <c r="T35" s="661"/>
      <c r="U35" s="661"/>
      <c r="V35" s="661"/>
    </row>
    <row r="36" spans="1:22" ht="12.75">
      <c r="A36" s="623">
        <v>25</v>
      </c>
      <c r="B36" s="624" t="s">
        <v>904</v>
      </c>
      <c r="C36" s="625">
        <v>643.4711308443261</v>
      </c>
      <c r="D36" s="625">
        <v>14.152661196775853</v>
      </c>
      <c r="E36" s="625">
        <v>484.92499999999995</v>
      </c>
      <c r="F36" s="626">
        <v>494.37436978125</v>
      </c>
      <c r="G36" s="625">
        <f t="shared" si="1"/>
        <v>4.703291415525825</v>
      </c>
      <c r="H36" s="625">
        <v>644.0548306988385</v>
      </c>
      <c r="I36" s="627">
        <v>11.738984869129581</v>
      </c>
      <c r="J36" s="625">
        <v>462.882</v>
      </c>
      <c r="K36" s="625">
        <v>457.25</v>
      </c>
      <c r="L36" s="627">
        <f t="shared" si="0"/>
        <v>17.370984869129586</v>
      </c>
      <c r="N36" s="662"/>
      <c r="O36" s="663"/>
      <c r="P36" s="22"/>
      <c r="Q36" s="661"/>
      <c r="R36" s="661"/>
      <c r="S36" s="661"/>
      <c r="T36" s="661"/>
      <c r="U36" s="661"/>
      <c r="V36" s="661"/>
    </row>
    <row r="37" spans="1:22" ht="12.75">
      <c r="A37" s="623">
        <v>26</v>
      </c>
      <c r="B37" s="624" t="s">
        <v>905</v>
      </c>
      <c r="C37" s="625">
        <v>558.8043403840348</v>
      </c>
      <c r="D37" s="625">
        <v>9.686446604502635</v>
      </c>
      <c r="E37" s="625">
        <v>460.62</v>
      </c>
      <c r="F37" s="626">
        <v>469.595756475</v>
      </c>
      <c r="G37" s="625">
        <f t="shared" si="1"/>
        <v>0.710690129502666</v>
      </c>
      <c r="H37" s="625">
        <v>553.7161666894516</v>
      </c>
      <c r="I37" s="627">
        <v>2.063724374438948</v>
      </c>
      <c r="J37" s="625">
        <v>447.09000000000003</v>
      </c>
      <c r="K37" s="625">
        <v>438.14</v>
      </c>
      <c r="L37" s="627">
        <f t="shared" si="0"/>
        <v>11.013724374438993</v>
      </c>
      <c r="N37" s="662"/>
      <c r="O37" s="663"/>
      <c r="P37" s="22"/>
      <c r="Q37" s="661"/>
      <c r="R37" s="661"/>
      <c r="S37" s="661"/>
      <c r="T37" s="661"/>
      <c r="U37" s="661"/>
      <c r="V37" s="661"/>
    </row>
    <row r="38" spans="1:22" ht="12.75">
      <c r="A38" s="623">
        <v>27</v>
      </c>
      <c r="B38" s="624" t="s">
        <v>906</v>
      </c>
      <c r="C38" s="625">
        <v>724.5693234193134</v>
      </c>
      <c r="D38" s="625">
        <v>24.63983007964748</v>
      </c>
      <c r="E38" s="625">
        <v>701.73</v>
      </c>
      <c r="F38" s="626">
        <v>715.4040862125003</v>
      </c>
      <c r="G38" s="625">
        <f>D38+E38-F38</f>
        <v>10.96574386714724</v>
      </c>
      <c r="H38" s="625">
        <v>721.8675816854466</v>
      </c>
      <c r="I38" s="627">
        <v>18.34839134023423</v>
      </c>
      <c r="J38" s="625">
        <v>703.52</v>
      </c>
      <c r="K38" s="625">
        <v>705.36</v>
      </c>
      <c r="L38" s="627">
        <f t="shared" si="0"/>
        <v>16.508391340234198</v>
      </c>
      <c r="N38" s="662"/>
      <c r="O38" s="663"/>
      <c r="P38" s="22"/>
      <c r="Q38" s="661"/>
      <c r="R38" s="661"/>
      <c r="S38" s="661"/>
      <c r="T38" s="661"/>
      <c r="U38" s="661"/>
      <c r="V38" s="661"/>
    </row>
    <row r="39" spans="1:22" ht="12.75">
      <c r="A39" s="623">
        <v>28</v>
      </c>
      <c r="B39" s="624" t="s">
        <v>907</v>
      </c>
      <c r="C39" s="625">
        <v>484.9237039027777</v>
      </c>
      <c r="D39" s="625">
        <v>29.244010296002386</v>
      </c>
      <c r="E39" s="625">
        <v>456.79999999999995</v>
      </c>
      <c r="F39" s="626">
        <v>465.701319</v>
      </c>
      <c r="G39" s="625">
        <f aca="true" t="shared" si="2" ref="G39:G44">D39+E39-F39</f>
        <v>20.34269129600233</v>
      </c>
      <c r="H39" s="625">
        <v>483.6880106761954</v>
      </c>
      <c r="I39" s="627">
        <v>25.788579701727997</v>
      </c>
      <c r="J39" s="625">
        <v>457.90999999999997</v>
      </c>
      <c r="K39" s="625">
        <v>465.701319</v>
      </c>
      <c r="L39" s="627">
        <f t="shared" si="0"/>
        <v>17.997260701727953</v>
      </c>
      <c r="N39" s="662"/>
      <c r="O39" s="663"/>
      <c r="P39" s="22"/>
      <c r="Q39" s="661"/>
      <c r="R39" s="661"/>
      <c r="S39" s="661"/>
      <c r="T39" s="661"/>
      <c r="U39" s="661"/>
      <c r="V39" s="661"/>
    </row>
    <row r="40" spans="1:22" ht="12.75">
      <c r="A40" s="623">
        <v>29</v>
      </c>
      <c r="B40" s="624" t="s">
        <v>1034</v>
      </c>
      <c r="C40" s="625">
        <v>828.4468665581657</v>
      </c>
      <c r="D40" s="625">
        <v>14.433490833792803</v>
      </c>
      <c r="E40" s="625">
        <v>682.7400000000001</v>
      </c>
      <c r="F40" s="626">
        <v>696.0440423250001</v>
      </c>
      <c r="G40" s="625">
        <f t="shared" si="2"/>
        <v>1.1294485087928479</v>
      </c>
      <c r="H40" s="625">
        <v>823.0894979609257</v>
      </c>
      <c r="I40" s="627">
        <v>5.5305242852796255</v>
      </c>
      <c r="J40" s="625">
        <v>684.36</v>
      </c>
      <c r="K40" s="625">
        <v>678.93</v>
      </c>
      <c r="L40" s="627">
        <f t="shared" si="0"/>
        <v>10.96052428527969</v>
      </c>
      <c r="N40" s="662"/>
      <c r="O40" s="663"/>
      <c r="P40" s="22"/>
      <c r="Q40" s="661"/>
      <c r="R40" s="661"/>
      <c r="S40" s="661"/>
      <c r="T40" s="661"/>
      <c r="U40" s="661"/>
      <c r="V40" s="661"/>
    </row>
    <row r="41" spans="1:22" ht="25.5">
      <c r="A41" s="623">
        <v>30</v>
      </c>
      <c r="B41" s="624" t="s">
        <v>1035</v>
      </c>
      <c r="C41" s="625">
        <v>416.1237679712977</v>
      </c>
      <c r="D41" s="625">
        <v>33.90174157723794</v>
      </c>
      <c r="E41" s="625">
        <v>383.15000000000003</v>
      </c>
      <c r="F41" s="626">
        <v>390.6161566875001</v>
      </c>
      <c r="G41" s="625">
        <f t="shared" si="2"/>
        <v>26.435584889737868</v>
      </c>
      <c r="H41" s="625">
        <v>438.6972663605145</v>
      </c>
      <c r="I41" s="627">
        <v>54.59886344330562</v>
      </c>
      <c r="J41" s="625">
        <v>384.09</v>
      </c>
      <c r="K41" s="625">
        <v>390.6161566875001</v>
      </c>
      <c r="L41" s="627">
        <f t="shared" si="0"/>
        <v>48.072706755805484</v>
      </c>
      <c r="N41" s="662"/>
      <c r="O41" s="663"/>
      <c r="P41" s="22"/>
      <c r="Q41" s="661"/>
      <c r="R41" s="661"/>
      <c r="S41" s="661"/>
      <c r="T41" s="661"/>
      <c r="U41" s="661"/>
      <c r="V41" s="661"/>
    </row>
    <row r="42" spans="1:22" ht="12.75">
      <c r="A42" s="623">
        <v>31</v>
      </c>
      <c r="B42" s="624" t="s">
        <v>1036</v>
      </c>
      <c r="C42" s="625">
        <v>738.9784167609241</v>
      </c>
      <c r="D42" s="625">
        <v>35.34517054133778</v>
      </c>
      <c r="E42" s="625">
        <v>705.29</v>
      </c>
      <c r="F42" s="626">
        <v>719.0334572625001</v>
      </c>
      <c r="G42" s="625">
        <f t="shared" si="2"/>
        <v>21.60171327883768</v>
      </c>
      <c r="H42" s="625">
        <v>721.1335261796848</v>
      </c>
      <c r="I42" s="627">
        <v>14.183504269244736</v>
      </c>
      <c r="J42" s="625">
        <v>706.95</v>
      </c>
      <c r="K42" s="625">
        <v>709.74</v>
      </c>
      <c r="L42" s="627">
        <f t="shared" si="0"/>
        <v>11.393504269244772</v>
      </c>
      <c r="N42" s="662"/>
      <c r="O42" s="663"/>
      <c r="P42" s="22"/>
      <c r="Q42" s="661"/>
      <c r="R42" s="661"/>
      <c r="S42" s="661"/>
      <c r="T42" s="661"/>
      <c r="U42" s="661"/>
      <c r="V42" s="661"/>
    </row>
    <row r="43" spans="1:22" ht="12.75">
      <c r="A43" s="623">
        <v>32</v>
      </c>
      <c r="B43" s="624" t="s">
        <v>1037</v>
      </c>
      <c r="C43" s="625">
        <v>852.6211073475655</v>
      </c>
      <c r="D43" s="625">
        <v>18.760740519334377</v>
      </c>
      <c r="E43" s="625">
        <v>838.66</v>
      </c>
      <c r="F43" s="626">
        <v>855.002338425</v>
      </c>
      <c r="G43" s="625">
        <f t="shared" si="2"/>
        <v>2.4184020943343967</v>
      </c>
      <c r="H43" s="625">
        <v>846.0715986187312</v>
      </c>
      <c r="I43" s="627">
        <v>8.289474854125956</v>
      </c>
      <c r="J43" s="625">
        <v>837.79</v>
      </c>
      <c r="K43" s="625">
        <v>836.14</v>
      </c>
      <c r="L43" s="627">
        <f t="shared" si="0"/>
        <v>9.939474854125933</v>
      </c>
      <c r="N43" s="662"/>
      <c r="O43" s="663"/>
      <c r="P43" s="22"/>
      <c r="Q43" s="661"/>
      <c r="R43" s="661"/>
      <c r="S43" s="661"/>
      <c r="T43" s="661"/>
      <c r="U43" s="661"/>
      <c r="V43" s="661"/>
    </row>
    <row r="44" spans="1:22" ht="12.75">
      <c r="A44" s="623">
        <v>33</v>
      </c>
      <c r="B44" s="624" t="s">
        <v>912</v>
      </c>
      <c r="C44" s="625">
        <v>456.91742638384136</v>
      </c>
      <c r="D44" s="625">
        <v>17.206346091123066</v>
      </c>
      <c r="E44" s="625">
        <v>440.72</v>
      </c>
      <c r="F44" s="626">
        <v>449.3079801</v>
      </c>
      <c r="G44" s="625">
        <f t="shared" si="2"/>
        <v>8.618365991123085</v>
      </c>
      <c r="H44" s="625">
        <v>461.0363224713054</v>
      </c>
      <c r="I44" s="627">
        <v>19.18104249730885</v>
      </c>
      <c r="J44" s="625">
        <v>441.81999999999994</v>
      </c>
      <c r="K44" s="625">
        <v>449.3079801</v>
      </c>
      <c r="L44" s="627">
        <f t="shared" si="0"/>
        <v>11.693062397308779</v>
      </c>
      <c r="N44" s="662"/>
      <c r="O44" s="663"/>
      <c r="P44" s="22"/>
      <c r="Q44" s="661"/>
      <c r="R44" s="661"/>
      <c r="S44" s="661"/>
      <c r="T44" s="661"/>
      <c r="U44" s="661"/>
      <c r="V44" s="661"/>
    </row>
    <row r="45" spans="1:22" ht="12.75">
      <c r="A45" s="623" t="s">
        <v>17</v>
      </c>
      <c r="B45" s="624"/>
      <c r="C45" s="624">
        <f aca="true" t="shared" si="3" ref="C45:L45">SUM(C12:C44)</f>
        <v>32073.61867781293</v>
      </c>
      <c r="D45" s="624">
        <f t="shared" si="3"/>
        <v>998.3607003845375</v>
      </c>
      <c r="E45" s="624">
        <f t="shared" si="3"/>
        <v>30341.965000000004</v>
      </c>
      <c r="F45" s="623">
        <f t="shared" si="3"/>
        <v>30873.505854768755</v>
      </c>
      <c r="G45" s="624">
        <f t="shared" si="3"/>
        <v>466.81984561578753</v>
      </c>
      <c r="H45" s="624">
        <f t="shared" si="3"/>
        <v>32073.622867883343</v>
      </c>
      <c r="I45" s="628">
        <f t="shared" si="3"/>
        <v>851.8417605986992</v>
      </c>
      <c r="J45" s="624">
        <f t="shared" si="3"/>
        <v>29635.11300000001</v>
      </c>
      <c r="K45" s="624">
        <f t="shared" si="3"/>
        <v>29879.816818837506</v>
      </c>
      <c r="L45" s="628">
        <f t="shared" si="3"/>
        <v>607.137941761199</v>
      </c>
      <c r="N45" s="662"/>
      <c r="O45" s="663"/>
      <c r="P45" s="22"/>
      <c r="Q45" s="661"/>
      <c r="R45" s="661"/>
      <c r="S45" s="661"/>
      <c r="T45" s="661"/>
      <c r="U45" s="661"/>
      <c r="V45" s="661"/>
    </row>
    <row r="46" spans="1:12" ht="12.75">
      <c r="A46" s="21" t="s">
        <v>658</v>
      </c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</row>
    <row r="47" spans="1:12" ht="12.75" customHeight="1">
      <c r="A47" s="83"/>
      <c r="B47" s="83"/>
      <c r="C47" s="83"/>
      <c r="D47" s="83"/>
      <c r="E47" s="83"/>
      <c r="F47" s="83"/>
      <c r="G47" s="83"/>
      <c r="H47" s="83"/>
      <c r="I47" s="83"/>
      <c r="J47" s="794"/>
      <c r="K47" s="794"/>
      <c r="L47" s="794"/>
    </row>
    <row r="48" spans="1:12" ht="12.75" customHeight="1">
      <c r="A48" s="83"/>
      <c r="B48" s="83"/>
      <c r="C48" s="83"/>
      <c r="D48" s="83"/>
      <c r="E48" s="83"/>
      <c r="F48" s="83"/>
      <c r="G48" s="83"/>
      <c r="H48" s="83"/>
      <c r="I48" s="83"/>
      <c r="J48" s="794"/>
      <c r="K48" s="794"/>
      <c r="L48" s="794"/>
    </row>
    <row r="49" spans="1:12" ht="12.75" customHeight="1">
      <c r="A49" s="83"/>
      <c r="B49" s="83"/>
      <c r="C49" s="83"/>
      <c r="D49" s="83"/>
      <c r="E49" s="83"/>
      <c r="F49" s="83"/>
      <c r="G49" s="83"/>
      <c r="H49" s="83"/>
      <c r="I49" s="83"/>
      <c r="J49" s="794" t="s">
        <v>929</v>
      </c>
      <c r="K49" s="794"/>
      <c r="L49" s="794"/>
    </row>
    <row r="50" spans="1:13" ht="15.75">
      <c r="A50" s="14" t="s">
        <v>20</v>
      </c>
      <c r="B50" s="14"/>
      <c r="C50" s="14"/>
      <c r="D50" s="14"/>
      <c r="E50" s="14"/>
      <c r="F50" s="14"/>
      <c r="J50" s="794" t="s">
        <v>476</v>
      </c>
      <c r="K50" s="794"/>
      <c r="L50" s="794"/>
      <c r="M50" s="36"/>
    </row>
    <row r="51" spans="1:12" ht="15.75">
      <c r="A51" s="14"/>
      <c r="J51" s="794" t="s">
        <v>1089</v>
      </c>
      <c r="K51" s="794"/>
      <c r="L51" s="794"/>
    </row>
  </sheetData>
  <sheetProtection/>
  <mergeCells count="16">
    <mergeCell ref="H9:L9"/>
    <mergeCell ref="F7:L7"/>
    <mergeCell ref="A7:B7"/>
    <mergeCell ref="J47:L47"/>
    <mergeCell ref="J48:L48"/>
    <mergeCell ref="J49:L49"/>
    <mergeCell ref="J50:L50"/>
    <mergeCell ref="J51:L51"/>
    <mergeCell ref="L1:N1"/>
    <mergeCell ref="A2:L2"/>
    <mergeCell ref="A3:L3"/>
    <mergeCell ref="A5:L5"/>
    <mergeCell ref="I8:L8"/>
    <mergeCell ref="A9:A10"/>
    <mergeCell ref="B9:B10"/>
    <mergeCell ref="C9:G9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72" r:id="rId1"/>
  <rowBreaks count="1" manualBreakCount="1">
    <brk id="36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"/>
  <sheetViews>
    <sheetView view="pageBreakPreview" zoomScale="93" zoomScaleSheetLayoutView="93" zoomScalePageLayoutView="0" workbookViewId="0" topLeftCell="A31">
      <selection activeCell="I49" sqref="I49"/>
    </sheetView>
  </sheetViews>
  <sheetFormatPr defaultColWidth="9.140625" defaultRowHeight="12.75"/>
  <cols>
    <col min="1" max="1" width="5.7109375" style="135" customWidth="1"/>
    <col min="2" max="2" width="18.57421875" style="135" bestFit="1" customWidth="1"/>
    <col min="3" max="3" width="13.00390625" style="135" customWidth="1"/>
    <col min="4" max="4" width="12.00390625" style="135" customWidth="1"/>
    <col min="5" max="5" width="12.421875" style="135" customWidth="1"/>
    <col min="6" max="6" width="12.7109375" style="135" customWidth="1"/>
    <col min="7" max="7" width="13.140625" style="135" customWidth="1"/>
    <col min="8" max="8" width="12.7109375" style="135" customWidth="1"/>
    <col min="9" max="9" width="12.140625" style="135" customWidth="1"/>
    <col min="10" max="10" width="12.140625" style="263" customWidth="1"/>
    <col min="11" max="11" width="16.57421875" style="135" customWidth="1"/>
    <col min="12" max="12" width="13.140625" style="135" customWidth="1"/>
    <col min="13" max="13" width="12.7109375" style="135" customWidth="1"/>
    <col min="14" max="16384" width="9.140625" style="135" customWidth="1"/>
  </cols>
  <sheetData>
    <row r="1" spans="11:13" ht="12.75">
      <c r="K1" s="746" t="s">
        <v>204</v>
      </c>
      <c r="L1" s="746"/>
      <c r="M1" s="746"/>
    </row>
    <row r="2" ht="12.75" customHeight="1"/>
    <row r="3" spans="2:11" ht="15.75">
      <c r="B3" s="901" t="s">
        <v>0</v>
      </c>
      <c r="C3" s="901"/>
      <c r="D3" s="901"/>
      <c r="E3" s="901"/>
      <c r="F3" s="901"/>
      <c r="G3" s="901"/>
      <c r="H3" s="901"/>
      <c r="I3" s="901"/>
      <c r="J3" s="901"/>
      <c r="K3" s="901"/>
    </row>
    <row r="4" spans="2:11" ht="20.25">
      <c r="B4" s="902" t="s">
        <v>697</v>
      </c>
      <c r="C4" s="902"/>
      <c r="D4" s="902"/>
      <c r="E4" s="902"/>
      <c r="F4" s="902"/>
      <c r="G4" s="902"/>
      <c r="H4" s="902"/>
      <c r="I4" s="902"/>
      <c r="J4" s="902"/>
      <c r="K4" s="902"/>
    </row>
    <row r="5" ht="10.5" customHeight="1"/>
    <row r="6" spans="1:11" ht="15.75">
      <c r="A6" s="248" t="s">
        <v>829</v>
      </c>
      <c r="B6" s="248"/>
      <c r="C6" s="248"/>
      <c r="D6" s="248"/>
      <c r="E6" s="248"/>
      <c r="F6" s="248"/>
      <c r="G6" s="248"/>
      <c r="H6" s="248"/>
      <c r="I6" s="248"/>
      <c r="J6" s="264"/>
      <c r="K6" s="248"/>
    </row>
    <row r="7" spans="2:13" ht="15.75">
      <c r="B7" s="136"/>
      <c r="C7" s="136"/>
      <c r="D7" s="136"/>
      <c r="E7" s="136"/>
      <c r="F7" s="136"/>
      <c r="G7" s="136"/>
      <c r="H7" s="136"/>
      <c r="L7" s="906" t="s">
        <v>185</v>
      </c>
      <c r="M7" s="906"/>
    </row>
    <row r="8" spans="3:13" ht="15.75">
      <c r="C8" s="136"/>
      <c r="D8" s="136"/>
      <c r="E8" s="136"/>
      <c r="F8" s="136"/>
      <c r="G8" s="855" t="s">
        <v>773</v>
      </c>
      <c r="H8" s="855"/>
      <c r="I8" s="855"/>
      <c r="J8" s="855"/>
      <c r="K8" s="855"/>
      <c r="L8" s="855"/>
      <c r="M8" s="855"/>
    </row>
    <row r="9" spans="1:13" ht="12.75">
      <c r="A9" s="896" t="s">
        <v>22</v>
      </c>
      <c r="B9" s="900" t="s">
        <v>3</v>
      </c>
      <c r="C9" s="899" t="s">
        <v>753</v>
      </c>
      <c r="D9" s="899" t="s">
        <v>784</v>
      </c>
      <c r="E9" s="899" t="s">
        <v>219</v>
      </c>
      <c r="F9" s="899" t="s">
        <v>218</v>
      </c>
      <c r="G9" s="899"/>
      <c r="H9" s="899" t="s">
        <v>182</v>
      </c>
      <c r="I9" s="899"/>
      <c r="J9" s="903" t="s">
        <v>432</v>
      </c>
      <c r="K9" s="899" t="s">
        <v>184</v>
      </c>
      <c r="L9" s="899" t="s">
        <v>409</v>
      </c>
      <c r="M9" s="899" t="s">
        <v>233</v>
      </c>
    </row>
    <row r="10" spans="1:13" ht="12.75">
      <c r="A10" s="897"/>
      <c r="B10" s="900"/>
      <c r="C10" s="899"/>
      <c r="D10" s="899"/>
      <c r="E10" s="899"/>
      <c r="F10" s="899"/>
      <c r="G10" s="899"/>
      <c r="H10" s="899"/>
      <c r="I10" s="899"/>
      <c r="J10" s="904"/>
      <c r="K10" s="899"/>
      <c r="L10" s="899"/>
      <c r="M10" s="899"/>
    </row>
    <row r="11" spans="1:13" ht="27" customHeight="1">
      <c r="A11" s="898"/>
      <c r="B11" s="900"/>
      <c r="C11" s="899"/>
      <c r="D11" s="899"/>
      <c r="E11" s="899"/>
      <c r="F11" s="137" t="s">
        <v>183</v>
      </c>
      <c r="G11" s="137" t="s">
        <v>234</v>
      </c>
      <c r="H11" s="137" t="s">
        <v>183</v>
      </c>
      <c r="I11" s="137" t="s">
        <v>234</v>
      </c>
      <c r="J11" s="905"/>
      <c r="K11" s="899"/>
      <c r="L11" s="899"/>
      <c r="M11" s="899"/>
    </row>
    <row r="12" spans="1:13" ht="12.75">
      <c r="A12" s="141">
        <v>1</v>
      </c>
      <c r="B12" s="141">
        <v>2</v>
      </c>
      <c r="C12" s="141">
        <v>3</v>
      </c>
      <c r="D12" s="141">
        <v>4</v>
      </c>
      <c r="E12" s="141">
        <v>5</v>
      </c>
      <c r="F12" s="141">
        <v>6</v>
      </c>
      <c r="G12" s="141">
        <v>7</v>
      </c>
      <c r="H12" s="141">
        <v>8</v>
      </c>
      <c r="I12" s="141">
        <v>9</v>
      </c>
      <c r="J12" s="265"/>
      <c r="K12" s="141">
        <v>10</v>
      </c>
      <c r="L12" s="159">
        <v>11</v>
      </c>
      <c r="M12" s="159">
        <v>12</v>
      </c>
    </row>
    <row r="13" spans="1:13" ht="15.75">
      <c r="A13" s="65">
        <v>1</v>
      </c>
      <c r="B13" s="514" t="s">
        <v>879</v>
      </c>
      <c r="C13" s="528">
        <v>233.3916414053279</v>
      </c>
      <c r="D13" s="529">
        <v>17.33</v>
      </c>
      <c r="E13" s="530">
        <v>216.0616414053279</v>
      </c>
      <c r="F13" s="528">
        <v>7483.854000000001</v>
      </c>
      <c r="G13" s="528">
        <v>187.04755</v>
      </c>
      <c r="H13" s="528">
        <v>7483.854000000001</v>
      </c>
      <c r="I13" s="529">
        <v>187.04755</v>
      </c>
      <c r="J13" s="535">
        <f>G13-I13</f>
        <v>0</v>
      </c>
      <c r="K13" s="530">
        <f>D13+E13-I13</f>
        <v>46.3440914053279</v>
      </c>
      <c r="L13" s="140">
        <v>43.03</v>
      </c>
      <c r="M13" s="140">
        <v>43.03</v>
      </c>
    </row>
    <row r="14" spans="1:13" ht="15.75">
      <c r="A14" s="65">
        <v>2</v>
      </c>
      <c r="B14" s="514" t="s">
        <v>881</v>
      </c>
      <c r="C14" s="528">
        <v>70.95391424520732</v>
      </c>
      <c r="D14" s="529">
        <v>5.51</v>
      </c>
      <c r="E14" s="530">
        <v>65.44391424520731</v>
      </c>
      <c r="F14" s="528">
        <v>2788.4539999999997</v>
      </c>
      <c r="G14" s="528">
        <v>69.69444999999999</v>
      </c>
      <c r="H14" s="528">
        <v>2788.4539999999997</v>
      </c>
      <c r="I14" s="529">
        <v>69.69444999999999</v>
      </c>
      <c r="J14" s="535">
        <f aca="true" t="shared" si="0" ref="J14:J45">G14-I14</f>
        <v>0</v>
      </c>
      <c r="K14" s="530">
        <f aca="true" t="shared" si="1" ref="K14:K45">D14+E14-I14</f>
        <v>1.259464245207326</v>
      </c>
      <c r="L14" s="140"/>
      <c r="M14" s="140"/>
    </row>
    <row r="15" spans="1:13" ht="15.75">
      <c r="A15" s="65">
        <v>3</v>
      </c>
      <c r="B15" s="514" t="s">
        <v>882</v>
      </c>
      <c r="C15" s="528">
        <v>123.73958536534909</v>
      </c>
      <c r="D15" s="529">
        <v>8.68</v>
      </c>
      <c r="E15" s="530">
        <v>115.05958536534908</v>
      </c>
      <c r="F15" s="528">
        <v>4864.73</v>
      </c>
      <c r="G15" s="528">
        <v>122.5248</v>
      </c>
      <c r="H15" s="528">
        <v>4864.73</v>
      </c>
      <c r="I15" s="529">
        <v>122.5248</v>
      </c>
      <c r="J15" s="535">
        <f t="shared" si="0"/>
        <v>0</v>
      </c>
      <c r="K15" s="530">
        <f t="shared" si="1"/>
        <v>1.214785365349087</v>
      </c>
      <c r="L15" s="140"/>
      <c r="M15" s="140"/>
    </row>
    <row r="16" spans="1:13" ht="15.75">
      <c r="A16" s="65">
        <v>4</v>
      </c>
      <c r="B16" s="514" t="s">
        <v>883</v>
      </c>
      <c r="C16" s="528">
        <v>115.32758974034162</v>
      </c>
      <c r="D16" s="529">
        <v>8.138693866441386</v>
      </c>
      <c r="E16" s="530">
        <v>107.18889587390024</v>
      </c>
      <c r="F16" s="528">
        <v>4566.892</v>
      </c>
      <c r="G16" s="528">
        <v>114.14344999999997</v>
      </c>
      <c r="H16" s="528">
        <v>4566.892</v>
      </c>
      <c r="I16" s="529">
        <v>114.14344999999997</v>
      </c>
      <c r="J16" s="535">
        <f t="shared" si="0"/>
        <v>0</v>
      </c>
      <c r="K16" s="530">
        <f t="shared" si="1"/>
        <v>1.1841397403416494</v>
      </c>
      <c r="L16" s="140"/>
      <c r="M16" s="140"/>
    </row>
    <row r="17" spans="1:13" ht="15.75">
      <c r="A17" s="65">
        <v>5</v>
      </c>
      <c r="B17" s="514" t="s">
        <v>884</v>
      </c>
      <c r="C17" s="528">
        <v>264.15456248919185</v>
      </c>
      <c r="D17" s="529">
        <v>16.5448506738765</v>
      </c>
      <c r="E17" s="530">
        <v>247.60971181531534</v>
      </c>
      <c r="F17" s="528">
        <v>10549.663999999999</v>
      </c>
      <c r="G17" s="528">
        <v>263.67494999999997</v>
      </c>
      <c r="H17" s="528">
        <v>10549.663999999999</v>
      </c>
      <c r="I17" s="529">
        <v>263.67494999999997</v>
      </c>
      <c r="J17" s="535">
        <f t="shared" si="0"/>
        <v>0</v>
      </c>
      <c r="K17" s="530">
        <f t="shared" si="1"/>
        <v>0.4796124891918794</v>
      </c>
      <c r="L17" s="140"/>
      <c r="M17" s="140"/>
    </row>
    <row r="18" spans="1:13" s="139" customFormat="1" ht="15.75">
      <c r="A18" s="65">
        <v>6</v>
      </c>
      <c r="B18" s="514" t="s">
        <v>885</v>
      </c>
      <c r="C18" s="528">
        <v>76.23948549920222</v>
      </c>
      <c r="D18" s="529">
        <v>5.967521371531362</v>
      </c>
      <c r="E18" s="530">
        <v>70.27196412767086</v>
      </c>
      <c r="F18" s="528">
        <v>2994.0299999999997</v>
      </c>
      <c r="G18" s="528">
        <v>74.8313</v>
      </c>
      <c r="H18" s="528">
        <v>2994.0299999999997</v>
      </c>
      <c r="I18" s="529">
        <v>74.8313</v>
      </c>
      <c r="J18" s="535">
        <f t="shared" si="0"/>
        <v>0</v>
      </c>
      <c r="K18" s="530">
        <f t="shared" si="1"/>
        <v>1.4081854992022187</v>
      </c>
      <c r="L18" s="140"/>
      <c r="M18" s="140"/>
    </row>
    <row r="19" spans="1:13" s="139" customFormat="1" ht="15.75">
      <c r="A19" s="65">
        <v>7</v>
      </c>
      <c r="B19" s="514" t="s">
        <v>886</v>
      </c>
      <c r="C19" s="528">
        <v>51.229875912672746</v>
      </c>
      <c r="D19" s="529">
        <v>3.86534772880033</v>
      </c>
      <c r="E19" s="530">
        <v>47.364528183872416</v>
      </c>
      <c r="F19" s="528">
        <v>2018.0280000000002</v>
      </c>
      <c r="G19" s="528">
        <v>50.4376</v>
      </c>
      <c r="H19" s="528">
        <v>2018.0280000000002</v>
      </c>
      <c r="I19" s="529">
        <v>50.4376</v>
      </c>
      <c r="J19" s="535">
        <f t="shared" si="0"/>
        <v>0</v>
      </c>
      <c r="K19" s="530">
        <f t="shared" si="1"/>
        <v>0.7922759126727428</v>
      </c>
      <c r="L19" s="140"/>
      <c r="M19" s="140"/>
    </row>
    <row r="20" spans="1:13" ht="15.75" customHeight="1">
      <c r="A20" s="65">
        <v>8</v>
      </c>
      <c r="B20" s="514" t="s">
        <v>887</v>
      </c>
      <c r="C20" s="528">
        <v>142.3799117064763</v>
      </c>
      <c r="D20" s="529">
        <v>13.02</v>
      </c>
      <c r="E20" s="530">
        <v>129.35991170647628</v>
      </c>
      <c r="F20" s="528">
        <v>5511.424</v>
      </c>
      <c r="G20" s="528">
        <v>137.75295</v>
      </c>
      <c r="H20" s="528">
        <v>5511.424</v>
      </c>
      <c r="I20" s="529">
        <v>137.75295</v>
      </c>
      <c r="J20" s="535">
        <f t="shared" si="0"/>
        <v>0</v>
      </c>
      <c r="K20" s="530">
        <f t="shared" si="1"/>
        <v>4.626961706476294</v>
      </c>
      <c r="L20" s="140"/>
      <c r="M20" s="140"/>
    </row>
    <row r="21" spans="1:13" ht="15.75" customHeight="1">
      <c r="A21" s="65">
        <v>9</v>
      </c>
      <c r="B21" s="515" t="s">
        <v>888</v>
      </c>
      <c r="C21" s="528">
        <v>138.35451974745087</v>
      </c>
      <c r="D21" s="529">
        <v>9.79225563402781</v>
      </c>
      <c r="E21" s="530">
        <v>128.56226411342305</v>
      </c>
      <c r="F21" s="528">
        <v>5477.624</v>
      </c>
      <c r="G21" s="528">
        <v>136.90355</v>
      </c>
      <c r="H21" s="528">
        <v>5477.624</v>
      </c>
      <c r="I21" s="529">
        <v>136.90355</v>
      </c>
      <c r="J21" s="535">
        <f t="shared" si="0"/>
        <v>0</v>
      </c>
      <c r="K21" s="530">
        <f t="shared" si="1"/>
        <v>1.4509697474508698</v>
      </c>
      <c r="L21" s="140"/>
      <c r="M21" s="140"/>
    </row>
    <row r="22" spans="1:13" ht="15.75" customHeight="1">
      <c r="A22" s="65">
        <v>10</v>
      </c>
      <c r="B22" s="515" t="s">
        <v>889</v>
      </c>
      <c r="C22" s="528">
        <v>30.684303407288375</v>
      </c>
      <c r="D22" s="529">
        <v>2.372462259344715</v>
      </c>
      <c r="E22" s="530">
        <v>28.31184114794366</v>
      </c>
      <c r="F22" s="528">
        <v>1206.2579999999998</v>
      </c>
      <c r="G22" s="528">
        <v>30.148749999999993</v>
      </c>
      <c r="H22" s="528">
        <v>1206.2579999999998</v>
      </c>
      <c r="I22" s="529">
        <v>30.148749999999993</v>
      </c>
      <c r="J22" s="535">
        <f t="shared" si="0"/>
        <v>0</v>
      </c>
      <c r="K22" s="530">
        <f t="shared" si="1"/>
        <v>0.5355534072883827</v>
      </c>
      <c r="L22" s="140"/>
      <c r="M22" s="140"/>
    </row>
    <row r="23" spans="1:13" ht="15.75" customHeight="1">
      <c r="A23" s="65">
        <v>11</v>
      </c>
      <c r="B23" s="514" t="s">
        <v>890</v>
      </c>
      <c r="C23" s="528">
        <v>76.95251228784234</v>
      </c>
      <c r="D23" s="529">
        <v>5.89952213810606</v>
      </c>
      <c r="E23" s="530">
        <v>71.05299014973627</v>
      </c>
      <c r="F23" s="528">
        <v>3027.2859999999996</v>
      </c>
      <c r="G23" s="528">
        <v>75.66299999999998</v>
      </c>
      <c r="H23" s="528">
        <v>3027.2859999999996</v>
      </c>
      <c r="I23" s="529">
        <v>75.66299999999998</v>
      </c>
      <c r="J23" s="535">
        <f t="shared" si="0"/>
        <v>0</v>
      </c>
      <c r="K23" s="530">
        <f t="shared" si="1"/>
        <v>1.2895122878423564</v>
      </c>
      <c r="L23" s="140"/>
      <c r="M23" s="140"/>
    </row>
    <row r="24" spans="1:13" ht="15.75" customHeight="1">
      <c r="A24" s="65">
        <v>12</v>
      </c>
      <c r="B24" s="514" t="s">
        <v>891</v>
      </c>
      <c r="C24" s="528">
        <v>143.24463508327557</v>
      </c>
      <c r="D24" s="529">
        <v>11.61278</v>
      </c>
      <c r="E24" s="530">
        <v>131.63185508327558</v>
      </c>
      <c r="F24" s="528">
        <v>5608.338</v>
      </c>
      <c r="G24" s="528">
        <v>140.1723</v>
      </c>
      <c r="H24" s="528">
        <v>5608.338</v>
      </c>
      <c r="I24" s="529">
        <v>140.1723</v>
      </c>
      <c r="J24" s="535">
        <f t="shared" si="0"/>
        <v>0</v>
      </c>
      <c r="K24" s="530">
        <f t="shared" si="1"/>
        <v>3.0723350832755614</v>
      </c>
      <c r="L24" s="140"/>
      <c r="M24" s="140"/>
    </row>
    <row r="25" spans="1:13" ht="15.75" customHeight="1">
      <c r="A25" s="65">
        <v>13</v>
      </c>
      <c r="B25" s="514" t="s">
        <v>892</v>
      </c>
      <c r="C25" s="528">
        <v>212.38686578021762</v>
      </c>
      <c r="D25" s="529">
        <v>18.026</v>
      </c>
      <c r="E25" s="530">
        <v>194.3608657802176</v>
      </c>
      <c r="F25" s="528">
        <v>8280.869999999999</v>
      </c>
      <c r="G25" s="528">
        <v>206.97125</v>
      </c>
      <c r="H25" s="528">
        <v>8280.869999999999</v>
      </c>
      <c r="I25" s="529">
        <v>206.97125</v>
      </c>
      <c r="J25" s="535">
        <f t="shared" si="0"/>
        <v>0</v>
      </c>
      <c r="K25" s="530">
        <f t="shared" si="1"/>
        <v>5.415615780217621</v>
      </c>
      <c r="L25" s="140"/>
      <c r="M25" s="140"/>
    </row>
    <row r="26" spans="1:13" ht="15.75" customHeight="1">
      <c r="A26" s="65">
        <v>14</v>
      </c>
      <c r="B26" s="514" t="s">
        <v>893</v>
      </c>
      <c r="C26" s="528">
        <v>64.57954630426244</v>
      </c>
      <c r="D26" s="529">
        <v>4.262964126479879</v>
      </c>
      <c r="E26" s="530">
        <v>60.31658217778256</v>
      </c>
      <c r="F26" s="528">
        <v>2394.89</v>
      </c>
      <c r="G26" s="528">
        <v>59.8579</v>
      </c>
      <c r="H26" s="528">
        <v>2394.89</v>
      </c>
      <c r="I26" s="529">
        <v>59.8579</v>
      </c>
      <c r="J26" s="535">
        <f t="shared" si="0"/>
        <v>0</v>
      </c>
      <c r="K26" s="530">
        <f t="shared" si="1"/>
        <v>4.7216463042624355</v>
      </c>
      <c r="L26" s="140">
        <v>4.37</v>
      </c>
      <c r="M26" s="140">
        <v>4.37</v>
      </c>
    </row>
    <row r="27" spans="1:13" ht="15.75" customHeight="1">
      <c r="A27" s="65">
        <v>15</v>
      </c>
      <c r="B27" s="514" t="s">
        <v>894</v>
      </c>
      <c r="C27" s="528">
        <v>32.11337497921793</v>
      </c>
      <c r="D27" s="529">
        <f>3.38835926078239-0.1</f>
        <v>3.2883592607823897</v>
      </c>
      <c r="E27" s="530">
        <v>28.825015718435537</v>
      </c>
      <c r="F27" s="528">
        <v>1200.941</v>
      </c>
      <c r="G27" s="528">
        <v>30.69522</v>
      </c>
      <c r="H27" s="528">
        <v>1200.941</v>
      </c>
      <c r="I27" s="529">
        <v>30.69522</v>
      </c>
      <c r="J27" s="535">
        <f t="shared" si="0"/>
        <v>0</v>
      </c>
      <c r="K27" s="530">
        <f t="shared" si="1"/>
        <v>1.418154979217931</v>
      </c>
      <c r="L27" s="140"/>
      <c r="M27" s="140"/>
    </row>
    <row r="28" spans="1:13" ht="15.75">
      <c r="A28" s="65">
        <v>16</v>
      </c>
      <c r="B28" s="514" t="s">
        <v>895</v>
      </c>
      <c r="C28" s="528">
        <v>32.21972126728597</v>
      </c>
      <c r="D28" s="529">
        <f>1.91391314494933+0.1</f>
        <v>2.01391314494933</v>
      </c>
      <c r="E28" s="530">
        <v>30.205808122336638</v>
      </c>
      <c r="F28" s="528">
        <v>1286.96</v>
      </c>
      <c r="G28" s="528">
        <v>32.1656</v>
      </c>
      <c r="H28" s="528">
        <v>1286.96</v>
      </c>
      <c r="I28" s="529">
        <v>32.1656</v>
      </c>
      <c r="J28" s="535">
        <f t="shared" si="0"/>
        <v>0</v>
      </c>
      <c r="K28" s="530">
        <f t="shared" si="1"/>
        <v>0.05412126728597144</v>
      </c>
      <c r="L28" s="140"/>
      <c r="M28" s="140"/>
    </row>
    <row r="29" spans="1:13" ht="15.75">
      <c r="A29" s="65">
        <v>17</v>
      </c>
      <c r="B29" s="515" t="s">
        <v>896</v>
      </c>
      <c r="C29" s="528">
        <v>136.47296391730848</v>
      </c>
      <c r="D29" s="529">
        <v>11.32</v>
      </c>
      <c r="E29" s="530">
        <v>125.15296391730848</v>
      </c>
      <c r="F29" s="528">
        <v>5332.222</v>
      </c>
      <c r="G29" s="528">
        <v>133.27305</v>
      </c>
      <c r="H29" s="528">
        <v>5332.222</v>
      </c>
      <c r="I29" s="529">
        <v>133.27305</v>
      </c>
      <c r="J29" s="535">
        <f t="shared" si="0"/>
        <v>0</v>
      </c>
      <c r="K29" s="530">
        <f t="shared" si="1"/>
        <v>3.1999139173084643</v>
      </c>
      <c r="L29" s="140"/>
      <c r="M29" s="140"/>
    </row>
    <row r="30" spans="1:13" ht="15.75">
      <c r="A30" s="65">
        <v>18</v>
      </c>
      <c r="B30" s="514" t="s">
        <v>897</v>
      </c>
      <c r="C30" s="528">
        <v>98.07724569011005</v>
      </c>
      <c r="D30" s="529">
        <v>6.907365378912218</v>
      </c>
      <c r="E30" s="530">
        <v>91.16988031119783</v>
      </c>
      <c r="F30" s="528">
        <v>3884.344</v>
      </c>
      <c r="G30" s="528">
        <v>97.0851</v>
      </c>
      <c r="H30" s="528">
        <v>3884.344</v>
      </c>
      <c r="I30" s="529">
        <v>97.0851</v>
      </c>
      <c r="J30" s="535">
        <f t="shared" si="0"/>
        <v>0</v>
      </c>
      <c r="K30" s="530">
        <f t="shared" si="1"/>
        <v>0.9921456901100498</v>
      </c>
      <c r="L30" s="140"/>
      <c r="M30" s="140"/>
    </row>
    <row r="31" spans="1:13" ht="15.75">
      <c r="A31" s="65">
        <v>19</v>
      </c>
      <c r="B31" s="514" t="s">
        <v>898</v>
      </c>
      <c r="C31" s="528">
        <v>93.6233949060332</v>
      </c>
      <c r="D31" s="529">
        <v>7.019</v>
      </c>
      <c r="E31" s="530">
        <v>86.60439490603319</v>
      </c>
      <c r="F31" s="528">
        <v>3689.8779999999997</v>
      </c>
      <c r="G31" s="528">
        <v>92.2234</v>
      </c>
      <c r="H31" s="528">
        <v>3689.8779999999997</v>
      </c>
      <c r="I31" s="529">
        <v>92.2234</v>
      </c>
      <c r="J31" s="535">
        <f t="shared" si="0"/>
        <v>0</v>
      </c>
      <c r="K31" s="530">
        <f t="shared" si="1"/>
        <v>1.3999949060332</v>
      </c>
      <c r="L31" s="140"/>
      <c r="M31" s="140"/>
    </row>
    <row r="32" spans="1:13" ht="15.75" customHeight="1">
      <c r="A32" s="65">
        <v>20</v>
      </c>
      <c r="B32" s="515" t="s">
        <v>899</v>
      </c>
      <c r="C32" s="528">
        <v>101.98448883391612</v>
      </c>
      <c r="D32" s="529">
        <v>6.67738681523662</v>
      </c>
      <c r="E32" s="530">
        <v>95.3071020186795</v>
      </c>
      <c r="F32" s="528">
        <v>4060.612</v>
      </c>
      <c r="G32" s="528">
        <v>101.49074999999999</v>
      </c>
      <c r="H32" s="528">
        <v>4060.612</v>
      </c>
      <c r="I32" s="529">
        <v>101.49074999999999</v>
      </c>
      <c r="J32" s="535">
        <f t="shared" si="0"/>
        <v>0</v>
      </c>
      <c r="K32" s="530">
        <f t="shared" si="1"/>
        <v>0.49373883391612594</v>
      </c>
      <c r="L32" s="140"/>
      <c r="M32" s="140"/>
    </row>
    <row r="33" spans="1:14" ht="15.75" customHeight="1">
      <c r="A33" s="65">
        <v>21</v>
      </c>
      <c r="B33" s="514" t="s">
        <v>900</v>
      </c>
      <c r="C33" s="528">
        <v>118.65894798500601</v>
      </c>
      <c r="D33" s="529">
        <v>10.1918814742977</v>
      </c>
      <c r="E33" s="530">
        <v>108.4670665107083</v>
      </c>
      <c r="F33" s="528">
        <v>4533.082</v>
      </c>
      <c r="G33" s="528">
        <v>115.50455</v>
      </c>
      <c r="H33" s="528">
        <v>4533.082</v>
      </c>
      <c r="I33" s="529">
        <v>115.50455</v>
      </c>
      <c r="J33" s="535">
        <f t="shared" si="0"/>
        <v>0</v>
      </c>
      <c r="K33" s="530">
        <f t="shared" si="1"/>
        <v>3.154397985006014</v>
      </c>
      <c r="L33" s="140"/>
      <c r="M33" s="140"/>
      <c r="N33" s="15"/>
    </row>
    <row r="34" spans="1:14" ht="15.75" customHeight="1">
      <c r="A34" s="65">
        <v>22</v>
      </c>
      <c r="B34" s="514" t="s">
        <v>901</v>
      </c>
      <c r="C34" s="528">
        <v>75.77856517027186</v>
      </c>
      <c r="D34" s="529">
        <v>6.9314546956969</v>
      </c>
      <c r="E34" s="530">
        <v>68.84711047457496</v>
      </c>
      <c r="F34" s="528">
        <v>2932.56</v>
      </c>
      <c r="G34" s="528">
        <v>73.314</v>
      </c>
      <c r="H34" s="528">
        <v>2932.56</v>
      </c>
      <c r="I34" s="529">
        <v>73.314</v>
      </c>
      <c r="J34" s="535">
        <f t="shared" si="0"/>
        <v>0</v>
      </c>
      <c r="K34" s="530">
        <f t="shared" si="1"/>
        <v>2.464565170271868</v>
      </c>
      <c r="L34" s="140"/>
      <c r="M34" s="140"/>
      <c r="N34" s="15"/>
    </row>
    <row r="35" spans="1:14" ht="13.5" customHeight="1">
      <c r="A35" s="65">
        <v>23</v>
      </c>
      <c r="B35" s="514" t="s">
        <v>902</v>
      </c>
      <c r="C35" s="528">
        <v>100.03179591256277</v>
      </c>
      <c r="D35" s="529">
        <v>10.63</v>
      </c>
      <c r="E35" s="530">
        <v>89.40179591256278</v>
      </c>
      <c r="F35" s="528">
        <v>3809.0719999999997</v>
      </c>
      <c r="G35" s="528">
        <v>95.20229999999998</v>
      </c>
      <c r="H35" s="528">
        <v>3809.0719999999997</v>
      </c>
      <c r="I35" s="529">
        <v>95.20229999999998</v>
      </c>
      <c r="J35" s="535">
        <f t="shared" si="0"/>
        <v>0</v>
      </c>
      <c r="K35" s="530">
        <f t="shared" si="1"/>
        <v>4.829495912562791</v>
      </c>
      <c r="L35" s="140"/>
      <c r="M35" s="140"/>
      <c r="N35" s="15"/>
    </row>
    <row r="36" spans="1:14" ht="15.75">
      <c r="A36" s="65">
        <v>24</v>
      </c>
      <c r="B36" s="514" t="s">
        <v>903</v>
      </c>
      <c r="C36" s="528">
        <v>85.8844370875345</v>
      </c>
      <c r="D36" s="529">
        <v>6.571371321485344</v>
      </c>
      <c r="E36" s="530">
        <v>79.31306576604915</v>
      </c>
      <c r="F36" s="528">
        <v>3379.136</v>
      </c>
      <c r="G36" s="528">
        <v>84.459</v>
      </c>
      <c r="H36" s="528">
        <v>3379.136</v>
      </c>
      <c r="I36" s="529">
        <v>84.459</v>
      </c>
      <c r="J36" s="535">
        <f t="shared" si="0"/>
        <v>0</v>
      </c>
      <c r="K36" s="530">
        <f t="shared" si="1"/>
        <v>1.4254370875344904</v>
      </c>
      <c r="L36" s="140"/>
      <c r="M36" s="140"/>
      <c r="N36" s="36"/>
    </row>
    <row r="37" spans="1:14" ht="15.75">
      <c r="A37" s="65">
        <v>25</v>
      </c>
      <c r="B37" s="514" t="s">
        <v>904</v>
      </c>
      <c r="C37" s="528">
        <v>46.524072655052024</v>
      </c>
      <c r="D37" s="529">
        <v>4.51</v>
      </c>
      <c r="E37" s="530">
        <v>42.014072655052026</v>
      </c>
      <c r="F37" s="528">
        <v>1785.667</v>
      </c>
      <c r="G37" s="528">
        <v>44.74489</v>
      </c>
      <c r="H37" s="528">
        <v>1785.667</v>
      </c>
      <c r="I37" s="529">
        <v>44.74489</v>
      </c>
      <c r="J37" s="535">
        <f t="shared" si="0"/>
        <v>0</v>
      </c>
      <c r="K37" s="530">
        <f t="shared" si="1"/>
        <v>1.7791826550520256</v>
      </c>
      <c r="L37" s="140"/>
      <c r="M37" s="140"/>
      <c r="N37" s="15"/>
    </row>
    <row r="38" spans="1:13" ht="15.75">
      <c r="A38" s="65">
        <v>26</v>
      </c>
      <c r="B38" s="514" t="s">
        <v>905</v>
      </c>
      <c r="C38" s="528">
        <v>51.086994563444094</v>
      </c>
      <c r="D38" s="529">
        <v>4.87</v>
      </c>
      <c r="E38" s="530">
        <f>46.7469945634441-0.53</f>
        <v>46.216994563444096</v>
      </c>
      <c r="F38" s="528">
        <v>1986.156</v>
      </c>
      <c r="G38" s="528">
        <v>49.7813</v>
      </c>
      <c r="H38" s="528">
        <v>1986.156</v>
      </c>
      <c r="I38" s="529">
        <v>49.7813</v>
      </c>
      <c r="J38" s="535">
        <f t="shared" si="0"/>
        <v>0</v>
      </c>
      <c r="K38" s="530">
        <f t="shared" si="1"/>
        <v>1.3056945634440922</v>
      </c>
      <c r="L38" s="140"/>
      <c r="M38" s="140"/>
    </row>
    <row r="39" spans="1:13" ht="15.75">
      <c r="A39" s="65">
        <v>27</v>
      </c>
      <c r="B39" s="514" t="s">
        <v>906</v>
      </c>
      <c r="C39" s="528">
        <v>84.0502039607515</v>
      </c>
      <c r="D39" s="526">
        <v>4.61</v>
      </c>
      <c r="E39" s="527">
        <f>78.9102039607515+0.53</f>
        <v>79.4402039607515</v>
      </c>
      <c r="F39" s="525">
        <v>3025.142</v>
      </c>
      <c r="G39" s="525">
        <v>75.6089</v>
      </c>
      <c r="H39" s="525">
        <v>3025.142</v>
      </c>
      <c r="I39" s="526">
        <v>75.6089</v>
      </c>
      <c r="J39" s="535">
        <f t="shared" si="0"/>
        <v>0</v>
      </c>
      <c r="K39" s="530">
        <f t="shared" si="1"/>
        <v>8.441303960751497</v>
      </c>
      <c r="L39" s="140">
        <v>8.42</v>
      </c>
      <c r="M39" s="140">
        <v>8.42</v>
      </c>
    </row>
    <row r="40" spans="1:13" ht="15.75">
      <c r="A40" s="65">
        <v>28</v>
      </c>
      <c r="B40" s="514" t="s">
        <v>907</v>
      </c>
      <c r="C40" s="528">
        <v>45.97091994179588</v>
      </c>
      <c r="D40" s="526">
        <v>3.6</v>
      </c>
      <c r="E40" s="527">
        <v>42.370919941795876</v>
      </c>
      <c r="F40" s="525">
        <v>1805.402</v>
      </c>
      <c r="G40" s="525">
        <v>45.123400000000004</v>
      </c>
      <c r="H40" s="525">
        <v>1805.402</v>
      </c>
      <c r="I40" s="526">
        <v>45.123400000000004</v>
      </c>
      <c r="J40" s="535">
        <f t="shared" si="0"/>
        <v>0</v>
      </c>
      <c r="K40" s="530">
        <f t="shared" si="1"/>
        <v>0.8475199417958734</v>
      </c>
      <c r="L40" s="140"/>
      <c r="M40" s="140"/>
    </row>
    <row r="41" spans="1:13" ht="15.75">
      <c r="A41" s="65">
        <v>29</v>
      </c>
      <c r="B41" s="518" t="s">
        <v>908</v>
      </c>
      <c r="C41" s="528">
        <v>81.65200194353515</v>
      </c>
      <c r="D41" s="529">
        <v>7.070919014070867</v>
      </c>
      <c r="E41" s="530">
        <v>74.58108292946429</v>
      </c>
      <c r="F41" s="531">
        <v>3182.0980000000004</v>
      </c>
      <c r="G41" s="531">
        <v>79.42314999999999</v>
      </c>
      <c r="H41" s="531">
        <v>3182.0980000000004</v>
      </c>
      <c r="I41" s="532">
        <v>79.42314999999999</v>
      </c>
      <c r="J41" s="535">
        <f t="shared" si="0"/>
        <v>0</v>
      </c>
      <c r="K41" s="530">
        <f t="shared" si="1"/>
        <v>2.2288519435351617</v>
      </c>
      <c r="L41" s="140"/>
      <c r="M41" s="140"/>
    </row>
    <row r="42" spans="1:13" ht="31.5">
      <c r="A42" s="65">
        <v>30</v>
      </c>
      <c r="B42" s="518" t="s">
        <v>909</v>
      </c>
      <c r="C42" s="528">
        <v>38.96569574908511</v>
      </c>
      <c r="D42" s="529">
        <v>3.45</v>
      </c>
      <c r="E42" s="530">
        <v>35.515695749085104</v>
      </c>
      <c r="F42" s="531">
        <v>1513.28</v>
      </c>
      <c r="G42" s="531">
        <v>37.82245</v>
      </c>
      <c r="H42" s="531">
        <v>1513.28</v>
      </c>
      <c r="I42" s="532">
        <v>37.82245</v>
      </c>
      <c r="J42" s="535">
        <f t="shared" si="0"/>
        <v>0</v>
      </c>
      <c r="K42" s="530">
        <f t="shared" si="1"/>
        <v>1.1432457490851036</v>
      </c>
      <c r="L42" s="140"/>
      <c r="M42" s="140"/>
    </row>
    <row r="43" spans="1:13" ht="15.75">
      <c r="A43" s="65">
        <v>31</v>
      </c>
      <c r="B43" s="518" t="s">
        <v>910</v>
      </c>
      <c r="C43" s="528">
        <v>64.5435020703356</v>
      </c>
      <c r="D43" s="529">
        <v>4.54620430700807</v>
      </c>
      <c r="E43" s="530">
        <v>59.99729776332753</v>
      </c>
      <c r="F43" s="533">
        <v>2556.522</v>
      </c>
      <c r="G43" s="533">
        <v>63.897099999999995</v>
      </c>
      <c r="H43" s="533">
        <v>2556.522</v>
      </c>
      <c r="I43" s="534">
        <v>63.897099999999995</v>
      </c>
      <c r="J43" s="535">
        <f t="shared" si="0"/>
        <v>0</v>
      </c>
      <c r="K43" s="530">
        <f t="shared" si="1"/>
        <v>0.6464020703356113</v>
      </c>
      <c r="L43" s="138"/>
      <c r="M43" s="140"/>
    </row>
    <row r="44" spans="1:13" ht="15.75">
      <c r="A44" s="65">
        <v>32</v>
      </c>
      <c r="B44" s="518" t="s">
        <v>911</v>
      </c>
      <c r="C44" s="528">
        <v>90.87602709324442</v>
      </c>
      <c r="D44" s="529">
        <v>7.74</v>
      </c>
      <c r="E44" s="530">
        <v>83.13602709324442</v>
      </c>
      <c r="F44" s="533">
        <v>3541.774</v>
      </c>
      <c r="G44" s="533">
        <v>88.5361</v>
      </c>
      <c r="H44" s="533">
        <v>3541.774</v>
      </c>
      <c r="I44" s="534">
        <v>88.5361</v>
      </c>
      <c r="J44" s="535">
        <f t="shared" si="0"/>
        <v>0</v>
      </c>
      <c r="K44" s="530">
        <f t="shared" si="1"/>
        <v>2.3399270932444125</v>
      </c>
      <c r="L44" s="138"/>
      <c r="M44" s="140"/>
    </row>
    <row r="45" spans="1:13" ht="15.75">
      <c r="A45" s="65">
        <v>33</v>
      </c>
      <c r="B45" s="518" t="s">
        <v>912</v>
      </c>
      <c r="C45" s="528">
        <v>48.08740171042395</v>
      </c>
      <c r="D45" s="529">
        <v>3.420451199973577</v>
      </c>
      <c r="E45" s="530">
        <v>44.66695051045037</v>
      </c>
      <c r="F45" s="533">
        <v>1903.092</v>
      </c>
      <c r="G45" s="533">
        <v>47.56515</v>
      </c>
      <c r="H45" s="533">
        <v>1903.092</v>
      </c>
      <c r="I45" s="534">
        <v>47.56515</v>
      </c>
      <c r="J45" s="535">
        <f t="shared" si="0"/>
        <v>0</v>
      </c>
      <c r="K45" s="530">
        <f t="shared" si="1"/>
        <v>0.5222517104239444</v>
      </c>
      <c r="L45" s="138"/>
      <c r="M45" s="140"/>
    </row>
    <row r="46" spans="1:13" ht="15">
      <c r="A46" s="894" t="s">
        <v>88</v>
      </c>
      <c r="B46" s="895"/>
      <c r="C46" s="667">
        <f>D46+E46</f>
        <v>3170.2207044110205</v>
      </c>
      <c r="D46" s="537">
        <f aca="true" t="shared" si="2" ref="D46:M46">SUM(D13:D45)</f>
        <v>246.39070441102106</v>
      </c>
      <c r="E46" s="536">
        <f t="shared" si="2"/>
        <v>2923.8299999999995</v>
      </c>
      <c r="F46" s="536">
        <f t="shared" si="2"/>
        <v>122180.28199999998</v>
      </c>
      <c r="G46" s="537">
        <f t="shared" si="2"/>
        <v>3057.73921</v>
      </c>
      <c r="H46" s="536">
        <f t="shared" si="2"/>
        <v>122180.28199999998</v>
      </c>
      <c r="I46" s="537">
        <f t="shared" si="2"/>
        <v>3057.73921</v>
      </c>
      <c r="J46" s="536">
        <f t="shared" si="2"/>
        <v>0</v>
      </c>
      <c r="K46" s="537">
        <f t="shared" si="2"/>
        <v>112.48149441102095</v>
      </c>
      <c r="L46" s="536">
        <f t="shared" si="2"/>
        <v>55.82</v>
      </c>
      <c r="M46" s="536">
        <f t="shared" si="2"/>
        <v>55.82</v>
      </c>
    </row>
    <row r="50" spans="1:14" ht="12.75" customHeight="1">
      <c r="A50" s="83"/>
      <c r="B50" s="83"/>
      <c r="C50" s="83"/>
      <c r="D50" s="83"/>
      <c r="E50" s="83"/>
      <c r="F50" s="83"/>
      <c r="G50" s="83"/>
      <c r="H50" s="83"/>
      <c r="I50" s="83"/>
      <c r="J50" s="83"/>
      <c r="K50" s="794" t="s">
        <v>929</v>
      </c>
      <c r="L50" s="794"/>
      <c r="M50" s="794"/>
      <c r="N50" s="15"/>
    </row>
    <row r="51" spans="1:14" ht="15.75">
      <c r="A51" s="83"/>
      <c r="B51" s="83"/>
      <c r="C51" s="83"/>
      <c r="D51" s="83"/>
      <c r="E51" s="83"/>
      <c r="F51" s="83"/>
      <c r="G51" s="83"/>
      <c r="H51" s="83">
        <f>I46/G46*100</f>
        <v>100</v>
      </c>
      <c r="I51" s="83"/>
      <c r="J51" s="83"/>
      <c r="K51" s="794" t="s">
        <v>476</v>
      </c>
      <c r="L51" s="794"/>
      <c r="M51" s="794"/>
      <c r="N51" s="15"/>
    </row>
    <row r="52" spans="1:14" ht="15.75">
      <c r="A52" s="83"/>
      <c r="B52" s="83"/>
      <c r="C52" s="83"/>
      <c r="D52" s="83"/>
      <c r="E52" s="83"/>
      <c r="F52" s="83"/>
      <c r="G52" s="83"/>
      <c r="H52" s="83"/>
      <c r="I52" s="83"/>
      <c r="J52" s="83"/>
      <c r="K52" s="794" t="s">
        <v>1089</v>
      </c>
      <c r="L52" s="794"/>
      <c r="M52" s="794"/>
      <c r="N52" s="15"/>
    </row>
    <row r="53" spans="1:14" ht="12.75">
      <c r="A53" s="14" t="s">
        <v>20</v>
      </c>
      <c r="B53" s="14"/>
      <c r="C53" s="14"/>
      <c r="D53" s="14"/>
      <c r="E53" s="14"/>
      <c r="F53" s="14"/>
      <c r="G53" s="15"/>
      <c r="H53" s="15"/>
      <c r="I53" s="15"/>
      <c r="J53" s="266"/>
      <c r="K53" s="36"/>
      <c r="L53" s="36"/>
      <c r="M53" s="36"/>
      <c r="N53" s="36"/>
    </row>
    <row r="54" spans="1:14" ht="12.75">
      <c r="A54" s="14"/>
      <c r="B54" s="15"/>
      <c r="C54" s="15"/>
      <c r="D54" s="15"/>
      <c r="E54" s="15"/>
      <c r="F54" s="15"/>
      <c r="G54" s="15"/>
      <c r="H54" s="15"/>
      <c r="I54" s="15"/>
      <c r="J54" s="266"/>
      <c r="K54" s="15"/>
      <c r="L54" s="15"/>
      <c r="M54" s="15"/>
      <c r="N54" s="15"/>
    </row>
  </sheetData>
  <sheetProtection/>
  <mergeCells count="20">
    <mergeCell ref="H9:I10"/>
    <mergeCell ref="D9:D11"/>
    <mergeCell ref="K1:M1"/>
    <mergeCell ref="B3:K3"/>
    <mergeCell ref="B4:K4"/>
    <mergeCell ref="C9:C11"/>
    <mergeCell ref="J9:J11"/>
    <mergeCell ref="E9:E11"/>
    <mergeCell ref="L7:M7"/>
    <mergeCell ref="G8:M8"/>
    <mergeCell ref="K50:M50"/>
    <mergeCell ref="K51:M51"/>
    <mergeCell ref="K52:M52"/>
    <mergeCell ref="A46:B46"/>
    <mergeCell ref="A9:A11"/>
    <mergeCell ref="M9:M11"/>
    <mergeCell ref="L9:L11"/>
    <mergeCell ref="K9:K11"/>
    <mergeCell ref="F9:G10"/>
    <mergeCell ref="B9:B11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64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view="pageBreakPreview" zoomScale="90" zoomScaleSheetLayoutView="90" zoomScalePageLayoutView="0" workbookViewId="0" topLeftCell="A5">
      <selection activeCell="J32" sqref="J32:L34"/>
    </sheetView>
  </sheetViews>
  <sheetFormatPr defaultColWidth="9.140625" defaultRowHeight="12.75"/>
  <cols>
    <col min="1" max="1" width="5.57421875" style="15" customWidth="1"/>
    <col min="2" max="2" width="8.421875" style="15" customWidth="1"/>
    <col min="3" max="3" width="10.57421875" style="15" customWidth="1"/>
    <col min="4" max="4" width="9.8515625" style="15" customWidth="1"/>
    <col min="5" max="5" width="8.7109375" style="15" customWidth="1"/>
    <col min="6" max="6" width="10.8515625" style="15" customWidth="1"/>
    <col min="7" max="7" width="15.8515625" style="15" customWidth="1"/>
    <col min="8" max="8" width="12.421875" style="15" customWidth="1"/>
    <col min="9" max="9" width="12.140625" style="15" customWidth="1"/>
    <col min="10" max="10" width="9.00390625" style="15" customWidth="1"/>
    <col min="11" max="11" width="12.00390625" style="15" customWidth="1"/>
    <col min="12" max="12" width="17.28125" style="15" customWidth="1"/>
    <col min="13" max="13" width="9.140625" style="15" hidden="1" customWidth="1"/>
    <col min="14" max="16384" width="9.140625" style="15" customWidth="1"/>
  </cols>
  <sheetData>
    <row r="1" spans="4:16" ht="15">
      <c r="D1" s="36"/>
      <c r="E1" s="36"/>
      <c r="F1" s="36"/>
      <c r="G1" s="36"/>
      <c r="H1" s="36"/>
      <c r="I1" s="36"/>
      <c r="J1" s="36"/>
      <c r="K1" s="36"/>
      <c r="L1" s="890" t="s">
        <v>433</v>
      </c>
      <c r="M1" s="890"/>
      <c r="N1" s="890"/>
      <c r="O1" s="43"/>
      <c r="P1" s="43"/>
    </row>
    <row r="2" spans="1:16" ht="15">
      <c r="A2" s="862" t="s">
        <v>0</v>
      </c>
      <c r="B2" s="862"/>
      <c r="C2" s="862"/>
      <c r="D2" s="862"/>
      <c r="E2" s="862"/>
      <c r="F2" s="862"/>
      <c r="G2" s="862"/>
      <c r="H2" s="862"/>
      <c r="I2" s="862"/>
      <c r="J2" s="862"/>
      <c r="K2" s="862"/>
      <c r="L2" s="862"/>
      <c r="M2" s="45"/>
      <c r="N2" s="45"/>
      <c r="O2" s="45"/>
      <c r="P2" s="45"/>
    </row>
    <row r="3" spans="1:16" ht="20.25">
      <c r="A3" s="893" t="s">
        <v>697</v>
      </c>
      <c r="B3" s="893"/>
      <c r="C3" s="893"/>
      <c r="D3" s="893"/>
      <c r="E3" s="893"/>
      <c r="F3" s="893"/>
      <c r="G3" s="893"/>
      <c r="H3" s="893"/>
      <c r="I3" s="893"/>
      <c r="J3" s="893"/>
      <c r="K3" s="893"/>
      <c r="L3" s="893"/>
      <c r="M3" s="44"/>
      <c r="N3" s="44"/>
      <c r="O3" s="44"/>
      <c r="P3" s="44"/>
    </row>
    <row r="4" ht="10.5" customHeight="1"/>
    <row r="5" spans="1:12" ht="19.5" customHeight="1">
      <c r="A5" s="866" t="s">
        <v>754</v>
      </c>
      <c r="B5" s="866"/>
      <c r="C5" s="866"/>
      <c r="D5" s="866"/>
      <c r="E5" s="866"/>
      <c r="F5" s="866"/>
      <c r="G5" s="866"/>
      <c r="H5" s="866"/>
      <c r="I5" s="866"/>
      <c r="J5" s="866"/>
      <c r="K5" s="866"/>
      <c r="L5" s="866"/>
    </row>
    <row r="6" spans="1:12" ht="12.7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</row>
    <row r="7" spans="1:12" ht="12.75">
      <c r="A7" s="750" t="s">
        <v>158</v>
      </c>
      <c r="B7" s="750"/>
      <c r="F7" s="891" t="s">
        <v>18</v>
      </c>
      <c r="G7" s="891"/>
      <c r="H7" s="891"/>
      <c r="I7" s="891"/>
      <c r="J7" s="891"/>
      <c r="K7" s="891"/>
      <c r="L7" s="891"/>
    </row>
    <row r="8" spans="1:12" ht="12.75">
      <c r="A8" s="14"/>
      <c r="F8" s="16"/>
      <c r="G8" s="99"/>
      <c r="H8" s="99"/>
      <c r="I8" s="892" t="s">
        <v>777</v>
      </c>
      <c r="J8" s="892"/>
      <c r="K8" s="892"/>
      <c r="L8" s="892"/>
    </row>
    <row r="9" spans="1:19" s="14" customFormat="1" ht="12.75">
      <c r="A9" s="758" t="s">
        <v>2</v>
      </c>
      <c r="B9" s="758" t="s">
        <v>3</v>
      </c>
      <c r="C9" s="740" t="s">
        <v>23</v>
      </c>
      <c r="D9" s="776"/>
      <c r="E9" s="776"/>
      <c r="F9" s="776"/>
      <c r="G9" s="776"/>
      <c r="H9" s="740" t="s">
        <v>24</v>
      </c>
      <c r="I9" s="776"/>
      <c r="J9" s="776"/>
      <c r="K9" s="776"/>
      <c r="L9" s="776"/>
      <c r="R9" s="30"/>
      <c r="S9" s="31"/>
    </row>
    <row r="10" spans="1:12" s="14" customFormat="1" ht="63.75">
      <c r="A10" s="758"/>
      <c r="B10" s="758"/>
      <c r="C10" s="5" t="s">
        <v>751</v>
      </c>
      <c r="D10" s="5" t="s">
        <v>784</v>
      </c>
      <c r="E10" s="5" t="s">
        <v>69</v>
      </c>
      <c r="F10" s="5" t="s">
        <v>70</v>
      </c>
      <c r="G10" s="5" t="s">
        <v>366</v>
      </c>
      <c r="H10" s="5" t="s">
        <v>751</v>
      </c>
      <c r="I10" s="5" t="s">
        <v>784</v>
      </c>
      <c r="J10" s="5" t="s">
        <v>69</v>
      </c>
      <c r="K10" s="5" t="s">
        <v>70</v>
      </c>
      <c r="L10" s="5" t="s">
        <v>367</v>
      </c>
    </row>
    <row r="11" spans="1:12" s="14" customFormat="1" ht="12.7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</row>
    <row r="12" spans="1:12" ht="12.75">
      <c r="A12" s="18">
        <v>1</v>
      </c>
      <c r="B12" s="19"/>
      <c r="C12" s="19"/>
      <c r="D12" s="19"/>
      <c r="E12" s="19"/>
      <c r="F12" s="19"/>
      <c r="G12" s="19"/>
      <c r="H12" s="28"/>
      <c r="I12" s="28"/>
      <c r="J12" s="28"/>
      <c r="K12" s="28"/>
      <c r="L12" s="19"/>
    </row>
    <row r="13" spans="1:12" ht="12.75">
      <c r="A13" s="18">
        <v>2</v>
      </c>
      <c r="B13" s="19"/>
      <c r="C13" s="19"/>
      <c r="D13" s="19"/>
      <c r="E13" s="19"/>
      <c r="F13" s="19"/>
      <c r="G13" s="19"/>
      <c r="H13" s="28"/>
      <c r="I13" s="28"/>
      <c r="J13" s="28"/>
      <c r="K13" s="28"/>
      <c r="L13" s="19"/>
    </row>
    <row r="14" spans="1:12" ht="12.75">
      <c r="A14" s="18">
        <v>3</v>
      </c>
      <c r="B14" s="19"/>
      <c r="C14" s="19"/>
      <c r="D14" s="19"/>
      <c r="E14" s="19"/>
      <c r="F14" s="19"/>
      <c r="G14" s="19"/>
      <c r="H14" s="28"/>
      <c r="I14" s="28"/>
      <c r="J14" s="28"/>
      <c r="K14" s="28"/>
      <c r="L14" s="19"/>
    </row>
    <row r="15" spans="1:12" ht="12.75">
      <c r="A15" s="18">
        <v>4</v>
      </c>
      <c r="B15" s="19"/>
      <c r="C15" s="19"/>
      <c r="D15" s="19"/>
      <c r="E15" s="19"/>
      <c r="F15" s="19"/>
      <c r="G15" s="19"/>
      <c r="H15" s="28"/>
      <c r="I15" s="28"/>
      <c r="J15" s="28"/>
      <c r="K15" s="28"/>
      <c r="L15" s="19"/>
    </row>
    <row r="16" spans="1:12" ht="12.75">
      <c r="A16" s="18">
        <v>5</v>
      </c>
      <c r="B16" s="19"/>
      <c r="C16" s="19"/>
      <c r="D16" s="19"/>
      <c r="E16" s="872" t="s">
        <v>951</v>
      </c>
      <c r="F16" s="908"/>
      <c r="G16" s="908"/>
      <c r="H16" s="908"/>
      <c r="I16" s="908"/>
      <c r="J16" s="909"/>
      <c r="K16" s="28"/>
      <c r="L16" s="19"/>
    </row>
    <row r="17" spans="1:12" ht="12.75">
      <c r="A17" s="18">
        <v>6</v>
      </c>
      <c r="B17" s="19"/>
      <c r="C17" s="19"/>
      <c r="D17" s="19"/>
      <c r="E17" s="910"/>
      <c r="F17" s="911"/>
      <c r="G17" s="911"/>
      <c r="H17" s="911"/>
      <c r="I17" s="911"/>
      <c r="J17" s="912"/>
      <c r="K17" s="28"/>
      <c r="L17" s="19"/>
    </row>
    <row r="18" spans="1:12" ht="12.75">
      <c r="A18" s="18">
        <v>7</v>
      </c>
      <c r="B18" s="19"/>
      <c r="C18" s="19"/>
      <c r="D18" s="19"/>
      <c r="E18" s="910"/>
      <c r="F18" s="911"/>
      <c r="G18" s="911"/>
      <c r="H18" s="911"/>
      <c r="I18" s="911"/>
      <c r="J18" s="912"/>
      <c r="K18" s="28"/>
      <c r="L18" s="19"/>
    </row>
    <row r="19" spans="1:12" ht="12.75">
      <c r="A19" s="18">
        <v>8</v>
      </c>
      <c r="B19" s="19"/>
      <c r="C19" s="19"/>
      <c r="D19" s="19"/>
      <c r="E19" s="910"/>
      <c r="F19" s="911"/>
      <c r="G19" s="911"/>
      <c r="H19" s="911"/>
      <c r="I19" s="911"/>
      <c r="J19" s="912"/>
      <c r="K19" s="28"/>
      <c r="L19" s="19"/>
    </row>
    <row r="20" spans="1:12" ht="12.75">
      <c r="A20" s="18">
        <v>9</v>
      </c>
      <c r="B20" s="19"/>
      <c r="C20" s="19"/>
      <c r="D20" s="19"/>
      <c r="E20" s="910"/>
      <c r="F20" s="911"/>
      <c r="G20" s="911"/>
      <c r="H20" s="911"/>
      <c r="I20" s="911"/>
      <c r="J20" s="912"/>
      <c r="K20" s="28"/>
      <c r="L20" s="19"/>
    </row>
    <row r="21" spans="1:12" ht="12.75">
      <c r="A21" s="18">
        <v>10</v>
      </c>
      <c r="B21" s="19"/>
      <c r="C21" s="19"/>
      <c r="D21" s="19"/>
      <c r="E21" s="910"/>
      <c r="F21" s="911"/>
      <c r="G21" s="911"/>
      <c r="H21" s="911"/>
      <c r="I21" s="911"/>
      <c r="J21" s="912"/>
      <c r="K21" s="28"/>
      <c r="L21" s="19"/>
    </row>
    <row r="22" spans="1:12" ht="12.75">
      <c r="A22" s="18">
        <v>11</v>
      </c>
      <c r="B22" s="19"/>
      <c r="C22" s="19"/>
      <c r="D22" s="19"/>
      <c r="E22" s="910"/>
      <c r="F22" s="911"/>
      <c r="G22" s="911"/>
      <c r="H22" s="911"/>
      <c r="I22" s="911"/>
      <c r="J22" s="912"/>
      <c r="K22" s="28"/>
      <c r="L22" s="19"/>
    </row>
    <row r="23" spans="1:12" ht="12.75">
      <c r="A23" s="18">
        <v>12</v>
      </c>
      <c r="B23" s="19"/>
      <c r="C23" s="19"/>
      <c r="D23" s="19"/>
      <c r="E23" s="913"/>
      <c r="F23" s="914"/>
      <c r="G23" s="914"/>
      <c r="H23" s="914"/>
      <c r="I23" s="914"/>
      <c r="J23" s="915"/>
      <c r="K23" s="28"/>
      <c r="L23" s="19"/>
    </row>
    <row r="24" spans="1:12" ht="12.75">
      <c r="A24" s="18">
        <v>13</v>
      </c>
      <c r="B24" s="19"/>
      <c r="C24" s="19"/>
      <c r="D24" s="19"/>
      <c r="E24" s="19"/>
      <c r="F24" s="19"/>
      <c r="G24" s="19"/>
      <c r="H24" s="28"/>
      <c r="I24" s="28"/>
      <c r="J24" s="28"/>
      <c r="K24" s="28"/>
      <c r="L24" s="19"/>
    </row>
    <row r="25" spans="1:12" ht="12.75">
      <c r="A25" s="18">
        <v>14</v>
      </c>
      <c r="B25" s="19"/>
      <c r="C25" s="19"/>
      <c r="D25" s="19"/>
      <c r="E25" s="19"/>
      <c r="F25" s="19"/>
      <c r="G25" s="19"/>
      <c r="H25" s="28"/>
      <c r="I25" s="28"/>
      <c r="J25" s="28"/>
      <c r="K25" s="28"/>
      <c r="L25" s="19"/>
    </row>
    <row r="26" spans="1:12" ht="12.75">
      <c r="A26" s="20" t="s">
        <v>7</v>
      </c>
      <c r="B26" s="19"/>
      <c r="C26" s="19"/>
      <c r="D26" s="19"/>
      <c r="E26" s="19"/>
      <c r="F26" s="19"/>
      <c r="G26" s="19"/>
      <c r="H26" s="28"/>
      <c r="I26" s="28"/>
      <c r="J26" s="28"/>
      <c r="K26" s="28"/>
      <c r="L26" s="19"/>
    </row>
    <row r="27" spans="1:12" ht="12.75">
      <c r="A27" s="20" t="s">
        <v>7</v>
      </c>
      <c r="B27" s="19"/>
      <c r="C27" s="19"/>
      <c r="D27" s="19"/>
      <c r="E27" s="19"/>
      <c r="F27" s="19"/>
      <c r="G27" s="19"/>
      <c r="H27" s="28"/>
      <c r="I27" s="28"/>
      <c r="J27" s="28"/>
      <c r="K27" s="28"/>
      <c r="L27" s="19"/>
    </row>
    <row r="28" spans="1:12" ht="12.75">
      <c r="A28" s="3" t="s">
        <v>17</v>
      </c>
      <c r="B28" s="19"/>
      <c r="C28" s="19"/>
      <c r="D28" s="19"/>
      <c r="E28" s="19"/>
      <c r="F28" s="19"/>
      <c r="G28" s="19"/>
      <c r="H28" s="28"/>
      <c r="I28" s="28"/>
      <c r="J28" s="28"/>
      <c r="K28" s="28"/>
      <c r="L28" s="19"/>
    </row>
    <row r="29" spans="1:12" ht="12.75">
      <c r="A29" s="22" t="s">
        <v>365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</row>
    <row r="30" spans="1:12" ht="12.75">
      <c r="A30" s="21" t="s">
        <v>364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</row>
    <row r="31" spans="1:12" ht="15.75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</row>
    <row r="32" spans="1:12" ht="15.75" customHeight="1">
      <c r="A32" s="14" t="s">
        <v>20</v>
      </c>
      <c r="B32" s="14"/>
      <c r="C32" s="14"/>
      <c r="D32" s="14"/>
      <c r="E32" s="14"/>
      <c r="F32" s="14"/>
      <c r="G32" s="14"/>
      <c r="H32" s="14"/>
      <c r="I32" s="14"/>
      <c r="J32" s="794" t="s">
        <v>929</v>
      </c>
      <c r="K32" s="794"/>
      <c r="L32" s="794"/>
    </row>
    <row r="33" spans="1:12" ht="14.25" customHeight="1">
      <c r="A33" s="83"/>
      <c r="B33" s="83"/>
      <c r="C33" s="83"/>
      <c r="D33" s="83"/>
      <c r="E33" s="83"/>
      <c r="F33" s="83"/>
      <c r="G33" s="83"/>
      <c r="H33" s="83"/>
      <c r="I33" s="83"/>
      <c r="J33" s="794" t="s">
        <v>476</v>
      </c>
      <c r="K33" s="794"/>
      <c r="L33" s="794"/>
    </row>
    <row r="34" spans="1:12" ht="15.75">
      <c r="A34" s="83"/>
      <c r="B34" s="83"/>
      <c r="C34" s="83"/>
      <c r="D34" s="83"/>
      <c r="E34" s="83"/>
      <c r="F34" s="83"/>
      <c r="G34" s="83"/>
      <c r="H34" s="83"/>
      <c r="I34" s="83"/>
      <c r="J34" s="794" t="s">
        <v>1089</v>
      </c>
      <c r="K34" s="794"/>
      <c r="L34" s="794"/>
    </row>
    <row r="35" spans="1:12" ht="12.75" customHeight="1">
      <c r="A35" s="83"/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</row>
    <row r="36" spans="2:13" ht="12.75">
      <c r="B36" s="14"/>
      <c r="C36" s="14"/>
      <c r="D36" s="14"/>
      <c r="E36" s="14"/>
      <c r="F36" s="14"/>
      <c r="J36" s="36"/>
      <c r="K36" s="36"/>
      <c r="L36" s="36"/>
      <c r="M36" s="36"/>
    </row>
    <row r="37" ht="12.75">
      <c r="A37" s="14"/>
    </row>
    <row r="38" spans="1:12" ht="12.75">
      <c r="A38" s="907"/>
      <c r="B38" s="907"/>
      <c r="C38" s="907"/>
      <c r="D38" s="907"/>
      <c r="E38" s="907"/>
      <c r="F38" s="907"/>
      <c r="G38" s="907"/>
      <c r="H38" s="907"/>
      <c r="I38" s="907"/>
      <c r="J38" s="907"/>
      <c r="K38" s="907"/>
      <c r="L38" s="907"/>
    </row>
  </sheetData>
  <sheetProtection/>
  <mergeCells count="16">
    <mergeCell ref="L1:N1"/>
    <mergeCell ref="A2:L2"/>
    <mergeCell ref="A3:L3"/>
    <mergeCell ref="A5:L5"/>
    <mergeCell ref="A7:B7"/>
    <mergeCell ref="F7:L7"/>
    <mergeCell ref="J32:L32"/>
    <mergeCell ref="J33:L33"/>
    <mergeCell ref="J34:L34"/>
    <mergeCell ref="A38:L38"/>
    <mergeCell ref="I8:L8"/>
    <mergeCell ref="A9:A10"/>
    <mergeCell ref="B9:B10"/>
    <mergeCell ref="C9:G9"/>
    <mergeCell ref="H9:L9"/>
    <mergeCell ref="E16:J23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r:id="rId1"/>
  <rowBreaks count="1" manualBreakCount="1">
    <brk id="37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4"/>
  <sheetViews>
    <sheetView view="pageBreakPreview" zoomScale="90" zoomScaleSheetLayoutView="90" zoomScalePageLayoutView="0" workbookViewId="0" topLeftCell="A31">
      <selection activeCell="J51" sqref="J51"/>
    </sheetView>
  </sheetViews>
  <sheetFormatPr defaultColWidth="9.140625" defaultRowHeight="12.75"/>
  <cols>
    <col min="1" max="1" width="7.421875" style="15" customWidth="1"/>
    <col min="2" max="2" width="17.140625" style="15" customWidth="1"/>
    <col min="3" max="3" width="9.28125" style="15" bestFit="1" customWidth="1"/>
    <col min="4" max="4" width="10.140625" style="15" customWidth="1"/>
    <col min="5" max="5" width="9.28125" style="15" bestFit="1" customWidth="1"/>
    <col min="6" max="6" width="7.28125" style="15" customWidth="1"/>
    <col min="7" max="7" width="8.28125" style="15" bestFit="1" customWidth="1"/>
    <col min="8" max="8" width="8.140625" style="15" customWidth="1"/>
    <col min="9" max="9" width="9.28125" style="15" customWidth="1"/>
    <col min="10" max="10" width="10.7109375" style="15" customWidth="1"/>
    <col min="11" max="12" width="9.28125" style="15" bestFit="1" customWidth="1"/>
    <col min="13" max="13" width="7.8515625" style="15" customWidth="1"/>
    <col min="14" max="14" width="9.28125" style="15" bestFit="1" customWidth="1"/>
    <col min="15" max="15" width="13.7109375" style="15" customWidth="1"/>
    <col min="16" max="16" width="11.8515625" style="15" customWidth="1"/>
    <col min="17" max="17" width="11.7109375" style="15" customWidth="1"/>
    <col min="18" max="16384" width="9.140625" style="15" customWidth="1"/>
  </cols>
  <sheetData>
    <row r="1" spans="8:21" ht="15">
      <c r="H1" s="36"/>
      <c r="I1" s="36"/>
      <c r="J1" s="36"/>
      <c r="K1" s="36"/>
      <c r="L1" s="36"/>
      <c r="M1" s="36"/>
      <c r="N1" s="36"/>
      <c r="O1" s="36"/>
      <c r="P1" s="860" t="s">
        <v>63</v>
      </c>
      <c r="Q1" s="860"/>
      <c r="T1" s="43"/>
      <c r="U1" s="43"/>
    </row>
    <row r="2" spans="1:21" ht="15">
      <c r="A2" s="862" t="s">
        <v>0</v>
      </c>
      <c r="B2" s="862"/>
      <c r="C2" s="862"/>
      <c r="D2" s="862"/>
      <c r="E2" s="862"/>
      <c r="F2" s="862"/>
      <c r="G2" s="862"/>
      <c r="H2" s="862"/>
      <c r="I2" s="862"/>
      <c r="J2" s="862"/>
      <c r="K2" s="862"/>
      <c r="L2" s="862"/>
      <c r="M2" s="862"/>
      <c r="N2" s="862"/>
      <c r="O2" s="862"/>
      <c r="P2" s="862"/>
      <c r="Q2" s="862"/>
      <c r="R2" s="45"/>
      <c r="S2" s="45"/>
      <c r="T2" s="45"/>
      <c r="U2" s="45"/>
    </row>
    <row r="3" spans="1:21" ht="20.25">
      <c r="A3" s="748" t="s">
        <v>697</v>
      </c>
      <c r="B3" s="748"/>
      <c r="C3" s="748"/>
      <c r="D3" s="748"/>
      <c r="E3" s="748"/>
      <c r="F3" s="748"/>
      <c r="G3" s="748"/>
      <c r="H3" s="748"/>
      <c r="I3" s="748"/>
      <c r="J3" s="748"/>
      <c r="K3" s="748"/>
      <c r="L3" s="748"/>
      <c r="M3" s="748"/>
      <c r="N3" s="748"/>
      <c r="O3" s="748"/>
      <c r="P3" s="748"/>
      <c r="Q3" s="748"/>
      <c r="R3" s="44"/>
      <c r="S3" s="44"/>
      <c r="T3" s="44"/>
      <c r="U3" s="44"/>
    </row>
    <row r="4" ht="10.5" customHeight="1"/>
    <row r="5" spans="1:17" ht="12.75">
      <c r="A5" s="25"/>
      <c r="B5" s="25"/>
      <c r="C5" s="25"/>
      <c r="D5" s="25"/>
      <c r="E5" s="24"/>
      <c r="F5" s="24"/>
      <c r="G5" s="24"/>
      <c r="H5" s="24"/>
      <c r="I5" s="24"/>
      <c r="J5" s="24"/>
      <c r="K5" s="24"/>
      <c r="L5" s="24"/>
      <c r="M5" s="24"/>
      <c r="N5" s="25"/>
      <c r="O5" s="25"/>
      <c r="P5" s="24"/>
      <c r="Q5" s="22"/>
    </row>
    <row r="6" spans="1:17" ht="18" customHeight="1">
      <c r="A6" s="866" t="s">
        <v>844</v>
      </c>
      <c r="B6" s="866"/>
      <c r="C6" s="866"/>
      <c r="D6" s="866"/>
      <c r="E6" s="866"/>
      <c r="F6" s="866"/>
      <c r="G6" s="866"/>
      <c r="H6" s="866"/>
      <c r="I6" s="866"/>
      <c r="J6" s="866"/>
      <c r="K6" s="866"/>
      <c r="L6" s="866"/>
      <c r="M6" s="866"/>
      <c r="N6" s="866"/>
      <c r="O6" s="866"/>
      <c r="P6" s="866"/>
      <c r="Q6" s="866"/>
    </row>
    <row r="7" ht="9.75" customHeight="1"/>
    <row r="8" ht="0.75" customHeight="1"/>
    <row r="9" spans="1:19" ht="12.75">
      <c r="A9" s="750" t="s">
        <v>158</v>
      </c>
      <c r="B9" s="750"/>
      <c r="Q9" s="33" t="s">
        <v>21</v>
      </c>
      <c r="R9" s="19"/>
      <c r="S9" s="22"/>
    </row>
    <row r="10" spans="1:17" ht="15.75">
      <c r="A10" s="13"/>
      <c r="N10" s="892" t="s">
        <v>777</v>
      </c>
      <c r="O10" s="892"/>
      <c r="P10" s="892"/>
      <c r="Q10" s="892"/>
    </row>
    <row r="11" spans="1:17" ht="28.5" customHeight="1">
      <c r="A11" s="858" t="s">
        <v>2</v>
      </c>
      <c r="B11" s="858" t="s">
        <v>3</v>
      </c>
      <c r="C11" s="758" t="s">
        <v>755</v>
      </c>
      <c r="D11" s="758"/>
      <c r="E11" s="758"/>
      <c r="F11" s="758" t="s">
        <v>786</v>
      </c>
      <c r="G11" s="758"/>
      <c r="H11" s="758"/>
      <c r="I11" s="821" t="s">
        <v>369</v>
      </c>
      <c r="J11" s="822"/>
      <c r="K11" s="917"/>
      <c r="L11" s="821" t="s">
        <v>91</v>
      </c>
      <c r="M11" s="822"/>
      <c r="N11" s="917"/>
      <c r="O11" s="918" t="s">
        <v>785</v>
      </c>
      <c r="P11" s="919"/>
      <c r="Q11" s="920"/>
    </row>
    <row r="12" spans="1:17" ht="39.75" customHeight="1">
      <c r="A12" s="859"/>
      <c r="B12" s="859"/>
      <c r="C12" s="5" t="s">
        <v>110</v>
      </c>
      <c r="D12" s="5" t="s">
        <v>661</v>
      </c>
      <c r="E12" s="39" t="s">
        <v>17</v>
      </c>
      <c r="F12" s="5" t="s">
        <v>110</v>
      </c>
      <c r="G12" s="5" t="s">
        <v>662</v>
      </c>
      <c r="H12" s="39" t="s">
        <v>17</v>
      </c>
      <c r="I12" s="5" t="s">
        <v>110</v>
      </c>
      <c r="J12" s="5" t="s">
        <v>662</v>
      </c>
      <c r="K12" s="39" t="s">
        <v>17</v>
      </c>
      <c r="L12" s="5" t="s">
        <v>110</v>
      </c>
      <c r="M12" s="5" t="s">
        <v>662</v>
      </c>
      <c r="N12" s="39" t="s">
        <v>17</v>
      </c>
      <c r="O12" s="5" t="s">
        <v>229</v>
      </c>
      <c r="P12" s="5" t="s">
        <v>663</v>
      </c>
      <c r="Q12" s="5" t="s">
        <v>111</v>
      </c>
    </row>
    <row r="13" spans="1:17" s="68" customFormat="1" ht="12.75">
      <c r="A13" s="65">
        <v>1</v>
      </c>
      <c r="B13" s="65">
        <v>2</v>
      </c>
      <c r="C13" s="65">
        <v>3</v>
      </c>
      <c r="D13" s="65">
        <v>4</v>
      </c>
      <c r="E13" s="65">
        <v>5</v>
      </c>
      <c r="F13" s="65">
        <v>6</v>
      </c>
      <c r="G13" s="65">
        <v>7</v>
      </c>
      <c r="H13" s="65">
        <v>8</v>
      </c>
      <c r="I13" s="65">
        <v>9</v>
      </c>
      <c r="J13" s="65">
        <v>10</v>
      </c>
      <c r="K13" s="65">
        <v>11</v>
      </c>
      <c r="L13" s="65">
        <v>12</v>
      </c>
      <c r="M13" s="65">
        <v>13</v>
      </c>
      <c r="N13" s="65">
        <v>14</v>
      </c>
      <c r="O13" s="65">
        <v>15</v>
      </c>
      <c r="P13" s="65">
        <v>16</v>
      </c>
      <c r="Q13" s="65">
        <v>17</v>
      </c>
    </row>
    <row r="14" spans="1:17" ht="15.75">
      <c r="A14" s="65">
        <v>1</v>
      </c>
      <c r="B14" s="514" t="s">
        <v>879</v>
      </c>
      <c r="C14" s="539">
        <v>844.7442316659186</v>
      </c>
      <c r="D14" s="539">
        <v>523.6336457031348</v>
      </c>
      <c r="E14" s="539">
        <f>C14+D14</f>
        <v>1368.3778773690533</v>
      </c>
      <c r="F14" s="539">
        <v>43.6232944296467</v>
      </c>
      <c r="G14" s="539">
        <v>67.84901846850798</v>
      </c>
      <c r="H14" s="539">
        <f>F14+G14</f>
        <v>111.47231289815468</v>
      </c>
      <c r="I14" s="539">
        <v>890.8620907461828</v>
      </c>
      <c r="J14" s="539">
        <v>541.0078246314158</v>
      </c>
      <c r="K14" s="539">
        <f>I14+J14</f>
        <v>1431.8699153775988</v>
      </c>
      <c r="L14" s="539">
        <v>801.120937236272</v>
      </c>
      <c r="M14" s="539">
        <v>465.2993</v>
      </c>
      <c r="N14" s="539">
        <f>L14+M14</f>
        <v>1266.420237236272</v>
      </c>
      <c r="O14" s="539">
        <f>F14+I14-L14</f>
        <v>133.36444793955752</v>
      </c>
      <c r="P14" s="539">
        <f>G14+J14-M14</f>
        <v>143.5575430999238</v>
      </c>
      <c r="Q14" s="539">
        <f>H14+K14-N14</f>
        <v>276.92199103948155</v>
      </c>
    </row>
    <row r="15" spans="1:17" ht="15.75">
      <c r="A15" s="65">
        <v>2</v>
      </c>
      <c r="B15" s="514" t="s">
        <v>881</v>
      </c>
      <c r="C15" s="539">
        <v>426.1714368900713</v>
      </c>
      <c r="D15" s="539">
        <v>248.79850585452837</v>
      </c>
      <c r="E15" s="539">
        <f aca="true" t="shared" si="0" ref="E15:E46">C15+D15</f>
        <v>674.9699427445996</v>
      </c>
      <c r="F15" s="539">
        <v>20.727106754139776</v>
      </c>
      <c r="G15" s="539">
        <v>32.23768097635066</v>
      </c>
      <c r="H15" s="539">
        <f aca="true" t="shared" si="1" ref="H15:H46">F15+G15</f>
        <v>52.964787730490436</v>
      </c>
      <c r="I15" s="539">
        <v>450.8619945349842</v>
      </c>
      <c r="J15" s="539">
        <v>257.053647198628</v>
      </c>
      <c r="K15" s="539">
        <f aca="true" t="shared" si="2" ref="K15:K46">I15+J15</f>
        <v>707.9156417336122</v>
      </c>
      <c r="L15" s="539">
        <v>405.4443301359315</v>
      </c>
      <c r="M15" s="539">
        <v>221.08161223999997</v>
      </c>
      <c r="N15" s="539">
        <f aca="true" t="shared" si="3" ref="N15:N46">L15+M15</f>
        <v>626.5259423759314</v>
      </c>
      <c r="O15" s="539">
        <f aca="true" t="shared" si="4" ref="O15:Q46">F15+I15-L15</f>
        <v>66.14477115319244</v>
      </c>
      <c r="P15" s="539">
        <f t="shared" si="4"/>
        <v>68.2097159349787</v>
      </c>
      <c r="Q15" s="539">
        <f t="shared" si="4"/>
        <v>134.35448708817125</v>
      </c>
    </row>
    <row r="16" spans="1:17" ht="15.75">
      <c r="A16" s="65">
        <v>3</v>
      </c>
      <c r="B16" s="514" t="s">
        <v>882</v>
      </c>
      <c r="C16" s="539">
        <v>800.1271346883105</v>
      </c>
      <c r="D16" s="539">
        <v>520.4854880570214</v>
      </c>
      <c r="E16" s="539">
        <f t="shared" si="0"/>
        <v>1320.612622745332</v>
      </c>
      <c r="F16" s="539">
        <v>43.36102517129352</v>
      </c>
      <c r="G16" s="539">
        <v>67.44110081839958</v>
      </c>
      <c r="H16" s="539">
        <f t="shared" si="1"/>
        <v>110.8021259896931</v>
      </c>
      <c r="I16" s="539">
        <v>841.5386581406403</v>
      </c>
      <c r="J16" s="539">
        <v>537.7552110270445</v>
      </c>
      <c r="K16" s="539">
        <f t="shared" si="2"/>
        <v>1379.293869167685</v>
      </c>
      <c r="L16" s="539">
        <v>756.7661095170171</v>
      </c>
      <c r="M16" s="539">
        <v>462.50185648</v>
      </c>
      <c r="N16" s="539">
        <f t="shared" si="3"/>
        <v>1219.2679659970172</v>
      </c>
      <c r="O16" s="539">
        <f t="shared" si="4"/>
        <v>128.13357379491674</v>
      </c>
      <c r="P16" s="539">
        <f t="shared" si="4"/>
        <v>142.69445536544413</v>
      </c>
      <c r="Q16" s="539">
        <f t="shared" si="4"/>
        <v>270.828029160361</v>
      </c>
    </row>
    <row r="17" spans="1:17" ht="15.75">
      <c r="A17" s="65">
        <v>4</v>
      </c>
      <c r="B17" s="514" t="s">
        <v>883</v>
      </c>
      <c r="C17" s="539">
        <v>698.8586628905031</v>
      </c>
      <c r="D17" s="539">
        <v>415.3168086636362</v>
      </c>
      <c r="E17" s="539">
        <f t="shared" si="0"/>
        <v>1114.1754715541392</v>
      </c>
      <c r="F17" s="539">
        <v>34.59954793696825</v>
      </c>
      <c r="G17" s="539">
        <v>53.8140321053326</v>
      </c>
      <c r="H17" s="539">
        <f t="shared" si="1"/>
        <v>88.41358004230085</v>
      </c>
      <c r="I17" s="539">
        <v>738.669077837605</v>
      </c>
      <c r="J17" s="539">
        <v>429.09703192632463</v>
      </c>
      <c r="K17" s="539">
        <f t="shared" si="2"/>
        <v>1167.7661097639295</v>
      </c>
      <c r="L17" s="539">
        <v>664.2591149535348</v>
      </c>
      <c r="M17" s="539">
        <v>369.04928079999996</v>
      </c>
      <c r="N17" s="539">
        <f t="shared" si="3"/>
        <v>1033.3083957535348</v>
      </c>
      <c r="O17" s="539">
        <f t="shared" si="4"/>
        <v>109.00951082103848</v>
      </c>
      <c r="P17" s="539">
        <f t="shared" si="4"/>
        <v>113.86178323165728</v>
      </c>
      <c r="Q17" s="539">
        <f t="shared" si="4"/>
        <v>222.87129405269548</v>
      </c>
    </row>
    <row r="18" spans="1:17" ht="15.75">
      <c r="A18" s="65">
        <v>5</v>
      </c>
      <c r="B18" s="514" t="s">
        <v>884</v>
      </c>
      <c r="C18" s="539">
        <v>1419.157831647163</v>
      </c>
      <c r="D18" s="539">
        <v>951.7376951907889</v>
      </c>
      <c r="E18" s="539">
        <f t="shared" si="0"/>
        <v>2370.895526837952</v>
      </c>
      <c r="F18" s="539">
        <v>79.28813214695349</v>
      </c>
      <c r="G18" s="539">
        <v>123.31993749459038</v>
      </c>
      <c r="H18" s="539">
        <f t="shared" si="1"/>
        <v>202.60806964154386</v>
      </c>
      <c r="I18" s="539">
        <v>1489.961211027718</v>
      </c>
      <c r="J18" s="539">
        <v>983.3163783879517</v>
      </c>
      <c r="K18" s="539">
        <f t="shared" si="2"/>
        <v>2473.27758941567</v>
      </c>
      <c r="L18" s="539">
        <v>1339.8696995002094</v>
      </c>
      <c r="M18" s="539">
        <v>845.7112849600001</v>
      </c>
      <c r="N18" s="539">
        <f t="shared" si="3"/>
        <v>2185.5809844602095</v>
      </c>
      <c r="O18" s="539">
        <f t="shared" si="4"/>
        <v>229.37964367446216</v>
      </c>
      <c r="P18" s="539">
        <f t="shared" si="4"/>
        <v>260.92503092254196</v>
      </c>
      <c r="Q18" s="539">
        <f t="shared" si="4"/>
        <v>490.3046745970041</v>
      </c>
    </row>
    <row r="19" spans="1:17" ht="15.75">
      <c r="A19" s="65">
        <v>6</v>
      </c>
      <c r="B19" s="514" t="s">
        <v>885</v>
      </c>
      <c r="C19" s="539">
        <v>414.39232220891137</v>
      </c>
      <c r="D19" s="539">
        <v>278.71522224955095</v>
      </c>
      <c r="E19" s="539">
        <f t="shared" si="0"/>
        <v>693.1075444584624</v>
      </c>
      <c r="F19" s="539">
        <v>23.219432712140183</v>
      </c>
      <c r="G19" s="539">
        <v>36.11409315853074</v>
      </c>
      <c r="H19" s="539">
        <f t="shared" si="1"/>
        <v>59.333525870670925</v>
      </c>
      <c r="I19" s="539">
        <v>434.99187448841155</v>
      </c>
      <c r="J19" s="539">
        <v>287.9630010757127</v>
      </c>
      <c r="K19" s="539">
        <f t="shared" si="2"/>
        <v>722.9548755641242</v>
      </c>
      <c r="L19" s="539">
        <v>391.1728894967712</v>
      </c>
      <c r="M19" s="539">
        <v>247.66551744</v>
      </c>
      <c r="N19" s="539">
        <f t="shared" si="3"/>
        <v>638.8384069367712</v>
      </c>
      <c r="O19" s="539">
        <f t="shared" si="4"/>
        <v>67.03841770378057</v>
      </c>
      <c r="P19" s="539">
        <f t="shared" si="4"/>
        <v>76.41157679424347</v>
      </c>
      <c r="Q19" s="539">
        <f t="shared" si="4"/>
        <v>143.4499944980239</v>
      </c>
    </row>
    <row r="20" spans="1:17" ht="15.75">
      <c r="A20" s="65">
        <v>7</v>
      </c>
      <c r="B20" s="514" t="s">
        <v>886</v>
      </c>
      <c r="C20" s="539">
        <v>291.6146422647233</v>
      </c>
      <c r="D20" s="539">
        <v>172.1515025797648</v>
      </c>
      <c r="E20" s="539">
        <f t="shared" si="0"/>
        <v>463.76614484448805</v>
      </c>
      <c r="F20" s="539">
        <v>14.341736336401757</v>
      </c>
      <c r="G20" s="539">
        <v>22.30626426273956</v>
      </c>
      <c r="H20" s="539">
        <f t="shared" si="1"/>
        <v>36.64800059914132</v>
      </c>
      <c r="I20" s="539">
        <v>308.33287360423054</v>
      </c>
      <c r="J20" s="539">
        <v>177.86349422342053</v>
      </c>
      <c r="K20" s="539">
        <f t="shared" si="2"/>
        <v>486.1963678276511</v>
      </c>
      <c r="L20" s="539">
        <v>277.2729059283215</v>
      </c>
      <c r="M20" s="539">
        <v>152.97331312</v>
      </c>
      <c r="N20" s="539">
        <f t="shared" si="3"/>
        <v>430.2462190483215</v>
      </c>
      <c r="O20" s="539">
        <f t="shared" si="4"/>
        <v>45.4017040123108</v>
      </c>
      <c r="P20" s="539">
        <f t="shared" si="4"/>
        <v>47.196445366160106</v>
      </c>
      <c r="Q20" s="539">
        <f t="shared" si="4"/>
        <v>92.59814937847096</v>
      </c>
    </row>
    <row r="21" spans="1:17" ht="15.75">
      <c r="A21" s="65">
        <v>8</v>
      </c>
      <c r="B21" s="514" t="s">
        <v>887</v>
      </c>
      <c r="C21" s="539">
        <v>739.8147106809183</v>
      </c>
      <c r="D21" s="539">
        <v>461.6820825726959</v>
      </c>
      <c r="E21" s="539">
        <f t="shared" si="0"/>
        <v>1201.4967932536142</v>
      </c>
      <c r="F21" s="539">
        <v>38.462183601508436</v>
      </c>
      <c r="G21" s="539">
        <v>59.821740646537954</v>
      </c>
      <c r="H21" s="539">
        <f t="shared" si="1"/>
        <v>98.28392424804639</v>
      </c>
      <c r="I21" s="539">
        <v>779.9176748264279</v>
      </c>
      <c r="J21" s="539">
        <v>477.00070691324686</v>
      </c>
      <c r="K21" s="539">
        <f t="shared" si="2"/>
        <v>1256.9183817396747</v>
      </c>
      <c r="L21" s="539">
        <v>701.3525270794099</v>
      </c>
      <c r="M21" s="539">
        <v>410.24932528</v>
      </c>
      <c r="N21" s="539">
        <f t="shared" si="3"/>
        <v>1111.6018523594098</v>
      </c>
      <c r="O21" s="539">
        <f t="shared" si="4"/>
        <v>117.02733134852633</v>
      </c>
      <c r="P21" s="539">
        <f t="shared" si="4"/>
        <v>126.5731222797848</v>
      </c>
      <c r="Q21" s="539">
        <f t="shared" si="4"/>
        <v>243.60045362831124</v>
      </c>
    </row>
    <row r="22" spans="1:17" ht="15.75">
      <c r="A22" s="65">
        <v>9</v>
      </c>
      <c r="B22" s="515" t="s">
        <v>888</v>
      </c>
      <c r="C22" s="539">
        <v>716.2633429292296</v>
      </c>
      <c r="D22" s="539">
        <v>480.97767126906706</v>
      </c>
      <c r="E22" s="539">
        <f t="shared" si="0"/>
        <v>1197.2410141982966</v>
      </c>
      <c r="F22" s="539">
        <v>40.06967607988973</v>
      </c>
      <c r="G22" s="539">
        <v>62.32193666060968</v>
      </c>
      <c r="H22" s="539">
        <f t="shared" si="1"/>
        <v>102.39161274049941</v>
      </c>
      <c r="I22" s="539">
        <v>751.9405320710873</v>
      </c>
      <c r="J22" s="539">
        <v>496.93652377923286</v>
      </c>
      <c r="K22" s="539">
        <f t="shared" si="2"/>
        <v>1248.8770558503202</v>
      </c>
      <c r="L22" s="539">
        <v>676.1936668493398</v>
      </c>
      <c r="M22" s="539">
        <v>427.39532799999995</v>
      </c>
      <c r="N22" s="539">
        <f t="shared" si="3"/>
        <v>1103.5889948493398</v>
      </c>
      <c r="O22" s="539">
        <f t="shared" si="4"/>
        <v>115.81654130163724</v>
      </c>
      <c r="P22" s="539">
        <f t="shared" si="4"/>
        <v>131.86313243984262</v>
      </c>
      <c r="Q22" s="539">
        <f t="shared" si="4"/>
        <v>247.67967374147975</v>
      </c>
    </row>
    <row r="23" spans="1:17" ht="15.75">
      <c r="A23" s="65">
        <v>10</v>
      </c>
      <c r="B23" s="515" t="s">
        <v>889</v>
      </c>
      <c r="C23" s="539">
        <v>167.59738605128697</v>
      </c>
      <c r="D23" s="539">
        <v>107.18929583544494</v>
      </c>
      <c r="E23" s="539">
        <f t="shared" si="0"/>
        <v>274.7866818867319</v>
      </c>
      <c r="F23" s="539">
        <v>8.929812379907826</v>
      </c>
      <c r="G23" s="539">
        <v>13.888886958361338</v>
      </c>
      <c r="H23" s="539">
        <f t="shared" si="1"/>
        <v>22.818699338269163</v>
      </c>
      <c r="I23" s="539">
        <v>176.44143330237372</v>
      </c>
      <c r="J23" s="539">
        <v>110.74583965252673</v>
      </c>
      <c r="K23" s="539">
        <f t="shared" si="2"/>
        <v>287.18727295490044</v>
      </c>
      <c r="L23" s="539">
        <v>158.66757367137916</v>
      </c>
      <c r="M23" s="539">
        <v>95.24808944</v>
      </c>
      <c r="N23" s="539">
        <f t="shared" si="3"/>
        <v>253.91566311137916</v>
      </c>
      <c r="O23" s="539">
        <f t="shared" si="4"/>
        <v>26.70367201090238</v>
      </c>
      <c r="P23" s="539">
        <f t="shared" si="4"/>
        <v>29.386637170888065</v>
      </c>
      <c r="Q23" s="539">
        <f t="shared" si="4"/>
        <v>56.09030918179042</v>
      </c>
    </row>
    <row r="24" spans="1:17" ht="15.75">
      <c r="A24" s="65">
        <v>11</v>
      </c>
      <c r="B24" s="514" t="s">
        <v>890</v>
      </c>
      <c r="C24" s="539">
        <v>571.1387084800351</v>
      </c>
      <c r="D24" s="539">
        <v>315.4444500379127</v>
      </c>
      <c r="E24" s="539">
        <f t="shared" si="0"/>
        <v>886.5831585179478</v>
      </c>
      <c r="F24" s="539">
        <v>26.27930086830835</v>
      </c>
      <c r="G24" s="539">
        <v>40.873225951077494</v>
      </c>
      <c r="H24" s="539">
        <f t="shared" si="1"/>
        <v>67.15252681938584</v>
      </c>
      <c r="I24" s="539">
        <v>605.8942769642703</v>
      </c>
      <c r="J24" s="539">
        <v>325.9109056636443</v>
      </c>
      <c r="K24" s="539">
        <f t="shared" si="2"/>
        <v>931.8051826279145</v>
      </c>
      <c r="L24" s="539">
        <v>544.8594076117267</v>
      </c>
      <c r="M24" s="539">
        <v>280.303</v>
      </c>
      <c r="N24" s="539">
        <f t="shared" si="3"/>
        <v>825.1624076117267</v>
      </c>
      <c r="O24" s="539">
        <f t="shared" si="4"/>
        <v>87.3141702208519</v>
      </c>
      <c r="P24" s="539">
        <f t="shared" si="4"/>
        <v>86.48113161472179</v>
      </c>
      <c r="Q24" s="539">
        <f t="shared" si="4"/>
        <v>173.79530183557358</v>
      </c>
    </row>
    <row r="25" spans="1:17" ht="15.75">
      <c r="A25" s="65">
        <v>12</v>
      </c>
      <c r="B25" s="514" t="s">
        <v>891</v>
      </c>
      <c r="C25" s="539">
        <v>675.0195219038536</v>
      </c>
      <c r="D25" s="539">
        <v>468.4911871574219</v>
      </c>
      <c r="E25" s="539">
        <f t="shared" si="0"/>
        <v>1143.5107090612755</v>
      </c>
      <c r="F25" s="539">
        <v>39.0294419825143</v>
      </c>
      <c r="G25" s="539">
        <v>60.70401982495612</v>
      </c>
      <c r="H25" s="539">
        <f t="shared" si="1"/>
        <v>99.73346180747042</v>
      </c>
      <c r="I25" s="539">
        <v>707.2333601056</v>
      </c>
      <c r="J25" s="539">
        <v>484.035737777476</v>
      </c>
      <c r="K25" s="539">
        <f t="shared" si="2"/>
        <v>1191.269097883076</v>
      </c>
      <c r="L25" s="539">
        <v>635.9900799213393</v>
      </c>
      <c r="M25" s="539">
        <v>416.29987536</v>
      </c>
      <c r="N25" s="539">
        <f t="shared" si="3"/>
        <v>1052.2899552813392</v>
      </c>
      <c r="O25" s="539">
        <f t="shared" si="4"/>
        <v>110.272722166775</v>
      </c>
      <c r="P25" s="539">
        <f t="shared" si="4"/>
        <v>128.4398822424322</v>
      </c>
      <c r="Q25" s="539">
        <f t="shared" si="4"/>
        <v>238.7126044092072</v>
      </c>
    </row>
    <row r="26" spans="1:17" ht="15.75">
      <c r="A26" s="65">
        <v>13</v>
      </c>
      <c r="B26" s="514" t="s">
        <v>892</v>
      </c>
      <c r="C26" s="539">
        <v>1249.1725537675854</v>
      </c>
      <c r="D26" s="539">
        <v>729.5406283720197</v>
      </c>
      <c r="E26" s="539">
        <f t="shared" si="0"/>
        <v>1978.7131821396051</v>
      </c>
      <c r="F26" s="539">
        <v>60.77715954849993</v>
      </c>
      <c r="G26" s="539">
        <v>94.52909677236914</v>
      </c>
      <c r="H26" s="539">
        <f t="shared" si="1"/>
        <v>155.30625632086907</v>
      </c>
      <c r="I26" s="539">
        <v>1321.5188323244518</v>
      </c>
      <c r="J26" s="539">
        <v>753.7468067121565</v>
      </c>
      <c r="K26" s="539">
        <f t="shared" si="2"/>
        <v>2075.2656390366083</v>
      </c>
      <c r="L26" s="539">
        <v>1188.3953942190856</v>
      </c>
      <c r="M26" s="539">
        <v>648.2676323200001</v>
      </c>
      <c r="N26" s="539">
        <f t="shared" si="3"/>
        <v>1836.6630265390856</v>
      </c>
      <c r="O26" s="539">
        <f t="shared" si="4"/>
        <v>193.90059765386604</v>
      </c>
      <c r="P26" s="539">
        <f t="shared" si="4"/>
        <v>200.00827116452558</v>
      </c>
      <c r="Q26" s="539">
        <f t="shared" si="4"/>
        <v>393.90886881839174</v>
      </c>
    </row>
    <row r="27" spans="1:17" ht="15.75">
      <c r="A27" s="65">
        <v>14</v>
      </c>
      <c r="B27" s="514" t="s">
        <v>893</v>
      </c>
      <c r="C27" s="539">
        <v>305.0596195844917</v>
      </c>
      <c r="D27" s="539">
        <v>183.5395736514833</v>
      </c>
      <c r="E27" s="539">
        <f t="shared" si="0"/>
        <v>488.599193235975</v>
      </c>
      <c r="F27" s="539">
        <v>15.290462953615656</v>
      </c>
      <c r="G27" s="539">
        <v>23.781855930322664</v>
      </c>
      <c r="H27" s="539">
        <f t="shared" si="1"/>
        <v>39.07231888393832</v>
      </c>
      <c r="I27" s="539">
        <v>322.22894785460676</v>
      </c>
      <c r="J27" s="539">
        <v>189.62942181003567</v>
      </c>
      <c r="K27" s="539">
        <f t="shared" si="2"/>
        <v>511.8583696646424</v>
      </c>
      <c r="L27" s="539">
        <v>289.76915663087607</v>
      </c>
      <c r="M27" s="539">
        <v>163.09271919999998</v>
      </c>
      <c r="N27" s="539">
        <f t="shared" si="3"/>
        <v>452.86187583087604</v>
      </c>
      <c r="O27" s="539">
        <f t="shared" si="4"/>
        <v>47.750254177346335</v>
      </c>
      <c r="P27" s="539">
        <f t="shared" si="4"/>
        <v>50.31855854035837</v>
      </c>
      <c r="Q27" s="539">
        <f t="shared" si="4"/>
        <v>98.0688127177047</v>
      </c>
    </row>
    <row r="28" spans="1:17" ht="15.75">
      <c r="A28" s="65">
        <v>15</v>
      </c>
      <c r="B28" s="514" t="s">
        <v>894</v>
      </c>
      <c r="C28" s="539">
        <v>253.38558924546714</v>
      </c>
      <c r="D28" s="540">
        <v>148.32047182748968</v>
      </c>
      <c r="E28" s="539">
        <f t="shared" si="0"/>
        <v>401.7060610729568</v>
      </c>
      <c r="F28" s="540">
        <v>12.356401590250165</v>
      </c>
      <c r="G28" s="540">
        <v>19.218395370236465</v>
      </c>
      <c r="H28" s="539">
        <f t="shared" si="1"/>
        <v>31.57479696048663</v>
      </c>
      <c r="I28" s="540">
        <v>268.0291527345925</v>
      </c>
      <c r="J28" s="540">
        <v>153.24174920797114</v>
      </c>
      <c r="K28" s="539">
        <f t="shared" si="2"/>
        <v>421.2709019425637</v>
      </c>
      <c r="L28" s="540">
        <v>241.029187655217</v>
      </c>
      <c r="M28" s="540">
        <v>131.79713008</v>
      </c>
      <c r="N28" s="539">
        <f t="shared" si="3"/>
        <v>372.826317735217</v>
      </c>
      <c r="O28" s="539">
        <f t="shared" si="4"/>
        <v>39.356366669625714</v>
      </c>
      <c r="P28" s="539">
        <f t="shared" si="4"/>
        <v>40.663014498207616</v>
      </c>
      <c r="Q28" s="539">
        <f t="shared" si="4"/>
        <v>80.01938116783333</v>
      </c>
    </row>
    <row r="29" spans="1:17" ht="15.75">
      <c r="A29" s="65">
        <v>16</v>
      </c>
      <c r="B29" s="514" t="s">
        <v>895</v>
      </c>
      <c r="C29" s="539">
        <v>132.95609530785137</v>
      </c>
      <c r="D29" s="540">
        <v>87.43335196312593</v>
      </c>
      <c r="E29" s="539">
        <f t="shared" si="0"/>
        <v>220.3894472709773</v>
      </c>
      <c r="F29" s="540">
        <v>7.283968260933201</v>
      </c>
      <c r="G29" s="540">
        <v>11.329041135513453</v>
      </c>
      <c r="H29" s="539">
        <f t="shared" si="1"/>
        <v>18.613009396446653</v>
      </c>
      <c r="I29" s="540">
        <v>139.74985379332114</v>
      </c>
      <c r="J29" s="540">
        <v>90.33439301305103</v>
      </c>
      <c r="K29" s="539">
        <f t="shared" si="2"/>
        <v>230.08424680637216</v>
      </c>
      <c r="L29" s="540">
        <v>125.67212704691816</v>
      </c>
      <c r="M29" s="540">
        <v>77.69301648</v>
      </c>
      <c r="N29" s="539">
        <f t="shared" si="3"/>
        <v>203.36514352691816</v>
      </c>
      <c r="O29" s="539">
        <f t="shared" si="4"/>
        <v>21.361695007336166</v>
      </c>
      <c r="P29" s="539">
        <f t="shared" si="4"/>
        <v>23.97041766856448</v>
      </c>
      <c r="Q29" s="539">
        <f t="shared" si="4"/>
        <v>45.332112675900646</v>
      </c>
    </row>
    <row r="30" spans="1:17" ht="15.75">
      <c r="A30" s="65">
        <v>17</v>
      </c>
      <c r="B30" s="515" t="s">
        <v>896</v>
      </c>
      <c r="C30" s="539">
        <v>657.1965219916437</v>
      </c>
      <c r="D30" s="540">
        <v>436.9501668781264</v>
      </c>
      <c r="E30" s="539">
        <f t="shared" si="0"/>
        <v>1094.14668886977</v>
      </c>
      <c r="F30" s="540">
        <v>36.401797205396186</v>
      </c>
      <c r="G30" s="540">
        <v>56.617140983219606</v>
      </c>
      <c r="H30" s="539">
        <f t="shared" si="1"/>
        <v>93.01893818861579</v>
      </c>
      <c r="I30" s="540">
        <v>690.3358291385795</v>
      </c>
      <c r="J30" s="540">
        <v>451.44818556806143</v>
      </c>
      <c r="K30" s="539">
        <f t="shared" si="2"/>
        <v>1141.7840147066408</v>
      </c>
      <c r="L30" s="540">
        <v>620.7947247862476</v>
      </c>
      <c r="M30" s="540">
        <v>388.27261856</v>
      </c>
      <c r="N30" s="539">
        <f t="shared" si="3"/>
        <v>1009.0673433462475</v>
      </c>
      <c r="O30" s="539">
        <f t="shared" si="4"/>
        <v>105.94290155772808</v>
      </c>
      <c r="P30" s="539">
        <f t="shared" si="4"/>
        <v>119.79270799128102</v>
      </c>
      <c r="Q30" s="539">
        <f t="shared" si="4"/>
        <v>225.73560954900904</v>
      </c>
    </row>
    <row r="31" spans="1:17" ht="15.75">
      <c r="A31" s="65">
        <v>18</v>
      </c>
      <c r="B31" s="514" t="s">
        <v>897</v>
      </c>
      <c r="C31" s="539">
        <v>585.5255809656097</v>
      </c>
      <c r="D31" s="540">
        <v>359.0504591624156</v>
      </c>
      <c r="E31" s="539">
        <f t="shared" si="0"/>
        <v>944.5760401280254</v>
      </c>
      <c r="F31" s="540">
        <v>29.91206547491748</v>
      </c>
      <c r="G31" s="540">
        <v>46.52340703226735</v>
      </c>
      <c r="H31" s="539">
        <f t="shared" si="1"/>
        <v>76.43547250718483</v>
      </c>
      <c r="I31" s="540">
        <v>617.8530544519939</v>
      </c>
      <c r="J31" s="540">
        <v>370.96376338371454</v>
      </c>
      <c r="K31" s="539">
        <f t="shared" si="2"/>
        <v>988.8168178357084</v>
      </c>
      <c r="L31" s="540">
        <v>555.6135154906923</v>
      </c>
      <c r="M31" s="540">
        <v>319.05116999999996</v>
      </c>
      <c r="N31" s="539">
        <f t="shared" si="3"/>
        <v>874.6646854906922</v>
      </c>
      <c r="O31" s="539">
        <f t="shared" si="4"/>
        <v>92.15160443621903</v>
      </c>
      <c r="P31" s="539">
        <f t="shared" si="4"/>
        <v>98.43600041598194</v>
      </c>
      <c r="Q31" s="539">
        <f t="shared" si="4"/>
        <v>190.58760485220103</v>
      </c>
    </row>
    <row r="32" spans="1:17" ht="14.25" customHeight="1">
      <c r="A32" s="65">
        <v>19</v>
      </c>
      <c r="B32" s="514" t="s">
        <v>898</v>
      </c>
      <c r="C32" s="539">
        <v>489.4819798920362</v>
      </c>
      <c r="D32" s="540">
        <v>302.26625116424105</v>
      </c>
      <c r="E32" s="539">
        <f t="shared" si="0"/>
        <v>791.7482310562773</v>
      </c>
      <c r="F32" s="540">
        <v>25.181440839190714</v>
      </c>
      <c r="G32" s="540">
        <v>39.16568124668634</v>
      </c>
      <c r="H32" s="539">
        <f t="shared" si="1"/>
        <v>64.34712208587706</v>
      </c>
      <c r="I32" s="540">
        <v>516.3112455681678</v>
      </c>
      <c r="J32" s="540">
        <v>312.2954537848183</v>
      </c>
      <c r="K32" s="539">
        <f t="shared" si="2"/>
        <v>828.6066993529861</v>
      </c>
      <c r="L32" s="540">
        <v>464.30053905284547</v>
      </c>
      <c r="M32" s="540">
        <v>268.59289168</v>
      </c>
      <c r="N32" s="539">
        <f t="shared" si="3"/>
        <v>732.8934307328454</v>
      </c>
      <c r="O32" s="539">
        <f t="shared" si="4"/>
        <v>77.19214735451305</v>
      </c>
      <c r="P32" s="539">
        <f t="shared" si="4"/>
        <v>82.86824335150465</v>
      </c>
      <c r="Q32" s="539">
        <f t="shared" si="4"/>
        <v>160.06039070601764</v>
      </c>
    </row>
    <row r="33" spans="1:17" ht="15.75">
      <c r="A33" s="65">
        <v>20</v>
      </c>
      <c r="B33" s="515" t="s">
        <v>899</v>
      </c>
      <c r="C33" s="539">
        <v>495.4669923974214</v>
      </c>
      <c r="D33" s="540">
        <v>333.97680484921364</v>
      </c>
      <c r="E33" s="539">
        <f t="shared" si="0"/>
        <v>829.4437972466351</v>
      </c>
      <c r="F33" s="540">
        <v>27.82320924211517</v>
      </c>
      <c r="G33" s="540">
        <v>43.27452711683521</v>
      </c>
      <c r="H33" s="539">
        <f t="shared" si="1"/>
        <v>71.09773635895039</v>
      </c>
      <c r="I33" s="540">
        <v>520.028998147782</v>
      </c>
      <c r="J33" s="540">
        <v>345.05816452302565</v>
      </c>
      <c r="K33" s="539">
        <f t="shared" si="2"/>
        <v>865.0871626708076</v>
      </c>
      <c r="L33" s="540">
        <v>467.6437831553062</v>
      </c>
      <c r="M33" s="540">
        <v>296.77079535999997</v>
      </c>
      <c r="N33" s="539">
        <f t="shared" si="3"/>
        <v>764.4145785153062</v>
      </c>
      <c r="O33" s="539">
        <f t="shared" si="4"/>
        <v>80.2084242345909</v>
      </c>
      <c r="P33" s="539">
        <f t="shared" si="4"/>
        <v>91.56189627986089</v>
      </c>
      <c r="Q33" s="539">
        <f t="shared" si="4"/>
        <v>171.7703205144519</v>
      </c>
    </row>
    <row r="34" spans="1:17" ht="15.75" customHeight="1">
      <c r="A34" s="65">
        <v>21</v>
      </c>
      <c r="B34" s="514" t="s">
        <v>900</v>
      </c>
      <c r="C34" s="539">
        <v>505.92318703080116</v>
      </c>
      <c r="D34" s="540">
        <v>359.32060357335047</v>
      </c>
      <c r="E34" s="539">
        <f t="shared" si="0"/>
        <v>865.2437906041516</v>
      </c>
      <c r="F34" s="540">
        <v>29.934570883562316</v>
      </c>
      <c r="G34" s="540">
        <v>46.558410575827025</v>
      </c>
      <c r="H34" s="539">
        <f t="shared" si="1"/>
        <v>76.49298145938934</v>
      </c>
      <c r="I34" s="540">
        <v>529.3086150203194</v>
      </c>
      <c r="J34" s="540">
        <v>371.24287119371775</v>
      </c>
      <c r="K34" s="539">
        <f t="shared" si="2"/>
        <v>900.5514862140371</v>
      </c>
      <c r="L34" s="540">
        <v>475.9886161472388</v>
      </c>
      <c r="M34" s="540">
        <v>319.29121951999997</v>
      </c>
      <c r="N34" s="539">
        <f t="shared" si="3"/>
        <v>795.2798356672388</v>
      </c>
      <c r="O34" s="539">
        <f t="shared" si="4"/>
        <v>83.25456975664287</v>
      </c>
      <c r="P34" s="539">
        <f t="shared" si="4"/>
        <v>98.51006224954477</v>
      </c>
      <c r="Q34" s="539">
        <f t="shared" si="4"/>
        <v>181.76463200618764</v>
      </c>
    </row>
    <row r="35" spans="1:17" ht="17.25" customHeight="1">
      <c r="A35" s="65">
        <v>22</v>
      </c>
      <c r="B35" s="514" t="s">
        <v>901</v>
      </c>
      <c r="C35" s="539">
        <v>491.88189382974645</v>
      </c>
      <c r="D35" s="540">
        <v>302.20811835654507</v>
      </c>
      <c r="E35" s="539">
        <f t="shared" si="0"/>
        <v>794.0900121862915</v>
      </c>
      <c r="F35" s="540">
        <v>25.17659786432278</v>
      </c>
      <c r="G35" s="540">
        <v>39.15814877818406</v>
      </c>
      <c r="H35" s="539">
        <f t="shared" si="1"/>
        <v>64.33474664250684</v>
      </c>
      <c r="I35" s="540">
        <v>518.985382107735</v>
      </c>
      <c r="J35" s="540">
        <v>312.23539212894605</v>
      </c>
      <c r="K35" s="539">
        <f t="shared" si="2"/>
        <v>831.220774236681</v>
      </c>
      <c r="L35" s="540">
        <v>466.70529596542366</v>
      </c>
      <c r="M35" s="540">
        <v>268.54123503999995</v>
      </c>
      <c r="N35" s="539">
        <f t="shared" si="3"/>
        <v>735.2465310054235</v>
      </c>
      <c r="O35" s="539">
        <f t="shared" si="4"/>
        <v>77.45668400663402</v>
      </c>
      <c r="P35" s="539">
        <f t="shared" si="4"/>
        <v>82.85230586713016</v>
      </c>
      <c r="Q35" s="539">
        <f t="shared" si="4"/>
        <v>160.3089898737643</v>
      </c>
    </row>
    <row r="36" spans="1:17" ht="15.75" customHeight="1">
      <c r="A36" s="65">
        <v>23</v>
      </c>
      <c r="B36" s="514" t="s">
        <v>902</v>
      </c>
      <c r="C36" s="539">
        <v>711.1939108844531</v>
      </c>
      <c r="D36" s="540">
        <v>431.0641258379581</v>
      </c>
      <c r="E36" s="539">
        <f t="shared" si="0"/>
        <v>1142.2580367224111</v>
      </c>
      <c r="F36" s="540">
        <v>35.91143814725075</v>
      </c>
      <c r="G36" s="540">
        <v>55.854466333647544</v>
      </c>
      <c r="H36" s="539">
        <f t="shared" si="1"/>
        <v>91.76590448089829</v>
      </c>
      <c r="I36" s="540">
        <v>750.9272664652542</v>
      </c>
      <c r="J36" s="540">
        <v>445.3668455224716</v>
      </c>
      <c r="K36" s="539">
        <f t="shared" si="2"/>
        <v>1196.2941119877257</v>
      </c>
      <c r="L36" s="540">
        <v>675.2824727372023</v>
      </c>
      <c r="M36" s="540">
        <v>383.04229999999995</v>
      </c>
      <c r="N36" s="539">
        <f t="shared" si="3"/>
        <v>1058.3247727372022</v>
      </c>
      <c r="O36" s="539">
        <f t="shared" si="4"/>
        <v>111.55623187530261</v>
      </c>
      <c r="P36" s="539">
        <f t="shared" si="4"/>
        <v>118.17901185611919</v>
      </c>
      <c r="Q36" s="539">
        <f t="shared" si="4"/>
        <v>229.73524373142186</v>
      </c>
    </row>
    <row r="37" spans="1:18" ht="15.75">
      <c r="A37" s="65">
        <v>24</v>
      </c>
      <c r="B37" s="514" t="s">
        <v>903</v>
      </c>
      <c r="C37" s="539">
        <v>391.425863870828</v>
      </c>
      <c r="D37" s="540">
        <v>258.77781875562516</v>
      </c>
      <c r="E37" s="539">
        <f t="shared" si="0"/>
        <v>650.2036826264532</v>
      </c>
      <c r="F37" s="540">
        <v>21.5584714085358</v>
      </c>
      <c r="G37" s="540">
        <v>33.53073498631662</v>
      </c>
      <c r="H37" s="539">
        <f t="shared" si="1"/>
        <v>55.08920639485242</v>
      </c>
      <c r="I37" s="540">
        <v>411.2997466830878</v>
      </c>
      <c r="J37" s="540">
        <v>267.36407397933834</v>
      </c>
      <c r="K37" s="539">
        <f t="shared" si="2"/>
        <v>678.6638206624261</v>
      </c>
      <c r="L37" s="540">
        <v>369.8673924622922</v>
      </c>
      <c r="M37" s="540">
        <v>229.9492</v>
      </c>
      <c r="N37" s="539">
        <f t="shared" si="3"/>
        <v>599.8165924622922</v>
      </c>
      <c r="O37" s="539">
        <f t="shared" si="4"/>
        <v>62.990825629331425</v>
      </c>
      <c r="P37" s="539">
        <f t="shared" si="4"/>
        <v>70.945608965655</v>
      </c>
      <c r="Q37" s="539">
        <f t="shared" si="4"/>
        <v>133.9364345949864</v>
      </c>
      <c r="R37" s="36"/>
    </row>
    <row r="38" spans="1:17" ht="15.75">
      <c r="A38" s="65">
        <v>25</v>
      </c>
      <c r="B38" s="514" t="s">
        <v>904</v>
      </c>
      <c r="C38" s="539">
        <v>339.8359859971794</v>
      </c>
      <c r="D38" s="540">
        <v>236.55267120926018</v>
      </c>
      <c r="E38" s="539">
        <f t="shared" si="0"/>
        <v>576.3886572064396</v>
      </c>
      <c r="F38" s="540">
        <v>19.706920876759845</v>
      </c>
      <c r="G38" s="540">
        <v>30.65094592250703</v>
      </c>
      <c r="H38" s="539">
        <f t="shared" si="1"/>
        <v>50.35786679926687</v>
      </c>
      <c r="I38" s="540">
        <v>355.9897576084539</v>
      </c>
      <c r="J38" s="540">
        <v>244.40149541923577</v>
      </c>
      <c r="K38" s="539">
        <f t="shared" si="2"/>
        <v>600.3912530276897</v>
      </c>
      <c r="L38" s="540">
        <v>320.12906512041957</v>
      </c>
      <c r="M38" s="540">
        <v>210.2</v>
      </c>
      <c r="N38" s="539">
        <f t="shared" si="3"/>
        <v>530.3290651204195</v>
      </c>
      <c r="O38" s="539">
        <f t="shared" si="4"/>
        <v>55.56761336479417</v>
      </c>
      <c r="P38" s="539">
        <f t="shared" si="4"/>
        <v>64.8524413417428</v>
      </c>
      <c r="Q38" s="539">
        <f t="shared" si="4"/>
        <v>120.42005470653703</v>
      </c>
    </row>
    <row r="39" spans="1:17" ht="15.75">
      <c r="A39" s="65">
        <v>26</v>
      </c>
      <c r="B39" s="514" t="s">
        <v>905</v>
      </c>
      <c r="C39" s="539">
        <v>311.75770295556504</v>
      </c>
      <c r="D39" s="540">
        <v>182.79641257724745</v>
      </c>
      <c r="E39" s="539">
        <f t="shared" si="0"/>
        <v>494.5541155328125</v>
      </c>
      <c r="F39" s="540">
        <v>15.228551090968804</v>
      </c>
      <c r="G39" s="540">
        <v>23.685561985377248</v>
      </c>
      <c r="H39" s="539">
        <f t="shared" si="1"/>
        <v>38.914113076346055</v>
      </c>
      <c r="I39" s="540">
        <v>329.74619426202406</v>
      </c>
      <c r="J39" s="540">
        <v>188.8616026306871</v>
      </c>
      <c r="K39" s="539">
        <f t="shared" si="2"/>
        <v>518.6077968927111</v>
      </c>
      <c r="L39" s="540">
        <v>296.52915186459626</v>
      </c>
      <c r="M39" s="540">
        <v>162.43234848</v>
      </c>
      <c r="N39" s="539">
        <f t="shared" si="3"/>
        <v>458.9615003445963</v>
      </c>
      <c r="O39" s="539">
        <f t="shared" si="4"/>
        <v>48.44559348839658</v>
      </c>
      <c r="P39" s="539">
        <f t="shared" si="4"/>
        <v>50.11481613606432</v>
      </c>
      <c r="Q39" s="539">
        <f t="shared" si="4"/>
        <v>98.56040962446093</v>
      </c>
    </row>
    <row r="40" spans="1:17" ht="15.75">
      <c r="A40" s="65">
        <v>27</v>
      </c>
      <c r="B40" s="514" t="s">
        <v>906</v>
      </c>
      <c r="C40" s="539">
        <v>474.77052530522894</v>
      </c>
      <c r="D40" s="540">
        <v>356.4632995679723</v>
      </c>
      <c r="E40" s="539">
        <f t="shared" si="0"/>
        <v>831.2338248732012</v>
      </c>
      <c r="F40" s="540">
        <v>29.696532295086495</v>
      </c>
      <c r="G40" s="540">
        <v>46.188179835648505</v>
      </c>
      <c r="H40" s="539">
        <f t="shared" si="1"/>
        <v>75.884712130735</v>
      </c>
      <c r="I40" s="540">
        <v>494.93095177068017</v>
      </c>
      <c r="J40" s="540">
        <v>368.2907617619707</v>
      </c>
      <c r="K40" s="539">
        <f t="shared" si="2"/>
        <v>863.2217135326509</v>
      </c>
      <c r="L40" s="540">
        <v>445.07399301014243</v>
      </c>
      <c r="M40" s="540">
        <v>316.75222768000003</v>
      </c>
      <c r="N40" s="539">
        <f t="shared" si="3"/>
        <v>761.8262206901425</v>
      </c>
      <c r="O40" s="539">
        <f t="shared" si="4"/>
        <v>79.55349105562425</v>
      </c>
      <c r="P40" s="539">
        <f t="shared" si="4"/>
        <v>97.72671391761918</v>
      </c>
      <c r="Q40" s="539">
        <f t="shared" si="4"/>
        <v>177.28020497324349</v>
      </c>
    </row>
    <row r="41" spans="1:17" ht="15.75">
      <c r="A41" s="65">
        <v>28</v>
      </c>
      <c r="B41" s="514" t="s">
        <v>907</v>
      </c>
      <c r="C41" s="539">
        <v>258.12650755547037</v>
      </c>
      <c r="D41" s="540">
        <v>164.02771828473738</v>
      </c>
      <c r="E41" s="539">
        <f t="shared" si="0"/>
        <v>422.15422584020774</v>
      </c>
      <c r="F41" s="540">
        <v>13.664953556889849</v>
      </c>
      <c r="G41" s="540">
        <v>21.253637497461035</v>
      </c>
      <c r="H41" s="539">
        <f t="shared" si="1"/>
        <v>34.918591054350884</v>
      </c>
      <c r="I41" s="540">
        <v>271.84601098249254</v>
      </c>
      <c r="J41" s="540">
        <v>169.47016253953683</v>
      </c>
      <c r="K41" s="539">
        <f t="shared" si="2"/>
        <v>441.3161735220294</v>
      </c>
      <c r="L41" s="540">
        <v>244.46155399858054</v>
      </c>
      <c r="M41" s="540">
        <v>145.75454256</v>
      </c>
      <c r="N41" s="539">
        <f t="shared" si="3"/>
        <v>390.21609655858055</v>
      </c>
      <c r="O41" s="539">
        <f t="shared" si="4"/>
        <v>41.04941054080183</v>
      </c>
      <c r="P41" s="539">
        <f t="shared" si="4"/>
        <v>44.96925747699785</v>
      </c>
      <c r="Q41" s="539">
        <f t="shared" si="4"/>
        <v>86.01866801779971</v>
      </c>
    </row>
    <row r="42" spans="1:17" ht="31.5">
      <c r="A42" s="65">
        <v>29</v>
      </c>
      <c r="B42" s="518" t="s">
        <v>908</v>
      </c>
      <c r="C42" s="539">
        <v>482.03915458197673</v>
      </c>
      <c r="D42" s="540">
        <v>274.0264285211832</v>
      </c>
      <c r="E42" s="539">
        <f t="shared" si="0"/>
        <v>756.06558310316</v>
      </c>
      <c r="F42" s="540">
        <v>22.828814899455875</v>
      </c>
      <c r="G42" s="540">
        <v>35.50654997470064</v>
      </c>
      <c r="H42" s="539">
        <f t="shared" si="1"/>
        <v>58.33536487415651</v>
      </c>
      <c r="I42" s="540">
        <v>510.6508446941049</v>
      </c>
      <c r="J42" s="540">
        <v>283.11863304102803</v>
      </c>
      <c r="K42" s="539">
        <f t="shared" si="2"/>
        <v>793.7694777351329</v>
      </c>
      <c r="L42" s="540">
        <v>459.21033968252084</v>
      </c>
      <c r="M42" s="540">
        <v>243.49906928000001</v>
      </c>
      <c r="N42" s="539">
        <f t="shared" si="3"/>
        <v>702.7094089625209</v>
      </c>
      <c r="O42" s="539">
        <f t="shared" si="4"/>
        <v>74.26931991103993</v>
      </c>
      <c r="P42" s="539">
        <f t="shared" si="4"/>
        <v>75.12611373572867</v>
      </c>
      <c r="Q42" s="539">
        <f t="shared" si="4"/>
        <v>149.39543364676854</v>
      </c>
    </row>
    <row r="43" spans="1:17" ht="31.5">
      <c r="A43" s="65">
        <v>30</v>
      </c>
      <c r="B43" s="518" t="s">
        <v>909</v>
      </c>
      <c r="C43" s="539">
        <v>208.0822125935588</v>
      </c>
      <c r="D43" s="540">
        <v>130.4254523029122</v>
      </c>
      <c r="E43" s="539">
        <f t="shared" si="0"/>
        <v>338.507664896471</v>
      </c>
      <c r="F43" s="540">
        <v>10.865588858962285</v>
      </c>
      <c r="G43" s="540">
        <v>16.899675936944515</v>
      </c>
      <c r="H43" s="539">
        <f t="shared" si="1"/>
        <v>27.765264795906802</v>
      </c>
      <c r="I43" s="540">
        <v>219.30872803826045</v>
      </c>
      <c r="J43" s="540">
        <v>134.752972437853</v>
      </c>
      <c r="K43" s="539">
        <f t="shared" si="2"/>
        <v>354.06170047611346</v>
      </c>
      <c r="L43" s="540">
        <v>197.2166237345965</v>
      </c>
      <c r="M43" s="540">
        <v>115.89566896</v>
      </c>
      <c r="N43" s="539">
        <f t="shared" si="3"/>
        <v>313.1122926945965</v>
      </c>
      <c r="O43" s="539">
        <f t="shared" si="4"/>
        <v>32.95769316262624</v>
      </c>
      <c r="P43" s="539">
        <f t="shared" si="4"/>
        <v>35.75697941479751</v>
      </c>
      <c r="Q43" s="539">
        <f t="shared" si="4"/>
        <v>68.71467257742381</v>
      </c>
    </row>
    <row r="44" spans="1:17" ht="15.75">
      <c r="A44" s="65">
        <v>31</v>
      </c>
      <c r="B44" s="518" t="s">
        <v>910</v>
      </c>
      <c r="C44" s="539">
        <v>356.14318603361846</v>
      </c>
      <c r="D44" s="540">
        <v>230.81113391637177</v>
      </c>
      <c r="E44" s="539">
        <f t="shared" si="0"/>
        <v>586.9543199499902</v>
      </c>
      <c r="F44" s="540">
        <v>19.228600253435225</v>
      </c>
      <c r="G44" s="540">
        <v>29.90699512213454</v>
      </c>
      <c r="H44" s="539">
        <f t="shared" si="1"/>
        <v>49.135595375569764</v>
      </c>
      <c r="I44" s="540">
        <v>374.6555836207007</v>
      </c>
      <c r="J44" s="540">
        <v>238.46945375927962</v>
      </c>
      <c r="K44" s="539">
        <f t="shared" si="2"/>
        <v>613.1250373799803</v>
      </c>
      <c r="L44" s="540">
        <v>336.91458578018324</v>
      </c>
      <c r="M44" s="540">
        <v>205.09808704</v>
      </c>
      <c r="N44" s="539">
        <f t="shared" si="3"/>
        <v>542.0126728201833</v>
      </c>
      <c r="O44" s="539">
        <f t="shared" si="4"/>
        <v>56.9695980939527</v>
      </c>
      <c r="P44" s="539">
        <f t="shared" si="4"/>
        <v>63.27836184141415</v>
      </c>
      <c r="Q44" s="539">
        <f t="shared" si="4"/>
        <v>120.2479599353668</v>
      </c>
    </row>
    <row r="45" spans="1:17" ht="15.75">
      <c r="A45" s="65">
        <v>32</v>
      </c>
      <c r="B45" s="518" t="s">
        <v>911</v>
      </c>
      <c r="C45" s="539">
        <v>476.4812369600321</v>
      </c>
      <c r="D45" s="540">
        <v>300.140226311713</v>
      </c>
      <c r="E45" s="539">
        <f t="shared" si="0"/>
        <v>776.6214632717451</v>
      </c>
      <c r="F45" s="540">
        <v>25.00432424466394</v>
      </c>
      <c r="G45" s="540">
        <v>38.89020486989625</v>
      </c>
      <c r="H45" s="539">
        <f t="shared" si="1"/>
        <v>63.89452911456019</v>
      </c>
      <c r="I45" s="540">
        <v>502.05112323337534</v>
      </c>
      <c r="J45" s="540">
        <v>310.0988873685521</v>
      </c>
      <c r="K45" s="539">
        <f t="shared" si="2"/>
        <v>812.1500106019274</v>
      </c>
      <c r="L45" s="540">
        <v>451.47691271536814</v>
      </c>
      <c r="M45" s="540">
        <v>266.70371231999997</v>
      </c>
      <c r="N45" s="539">
        <f t="shared" si="3"/>
        <v>718.1806250353682</v>
      </c>
      <c r="O45" s="539">
        <f t="shared" si="4"/>
        <v>75.5785347626711</v>
      </c>
      <c r="P45" s="539">
        <f t="shared" si="4"/>
        <v>82.28537991844837</v>
      </c>
      <c r="Q45" s="539">
        <f t="shared" si="4"/>
        <v>157.86391468111947</v>
      </c>
    </row>
    <row r="46" spans="1:17" ht="15.75">
      <c r="A46" s="65">
        <v>33</v>
      </c>
      <c r="B46" s="518" t="s">
        <v>912</v>
      </c>
      <c r="C46" s="539">
        <v>360.0337669485099</v>
      </c>
      <c r="D46" s="540">
        <v>184.99472774603794</v>
      </c>
      <c r="E46" s="539">
        <f t="shared" si="0"/>
        <v>545.0284946945478</v>
      </c>
      <c r="F46" s="540">
        <v>15.411690105515007</v>
      </c>
      <c r="G46" s="540">
        <v>23.970405267910373</v>
      </c>
      <c r="H46" s="539">
        <f t="shared" si="1"/>
        <v>39.38209537342538</v>
      </c>
      <c r="I46" s="540">
        <v>383.226463850484</v>
      </c>
      <c r="J46" s="540">
        <v>191.13285795791992</v>
      </c>
      <c r="K46" s="539">
        <f t="shared" si="2"/>
        <v>574.3593218084039</v>
      </c>
      <c r="L46" s="540">
        <v>344.6220768429949</v>
      </c>
      <c r="M46" s="540">
        <v>164.3857648</v>
      </c>
      <c r="N46" s="539">
        <f t="shared" si="3"/>
        <v>509.0078416429949</v>
      </c>
      <c r="O46" s="539">
        <f t="shared" si="4"/>
        <v>54.01607711300409</v>
      </c>
      <c r="P46" s="539">
        <f t="shared" si="4"/>
        <v>50.717498425830286</v>
      </c>
      <c r="Q46" s="539">
        <f t="shared" si="4"/>
        <v>104.73357553883443</v>
      </c>
    </row>
    <row r="47" spans="1:17" ht="12.75">
      <c r="A47" s="786" t="s">
        <v>17</v>
      </c>
      <c r="B47" s="786"/>
      <c r="C47" s="538">
        <f aca="true" t="shared" si="5" ref="C47:Q47">SUM(C14:C46)</f>
        <v>17300.84</v>
      </c>
      <c r="D47" s="538">
        <f t="shared" si="5"/>
        <v>10937.309999999996</v>
      </c>
      <c r="E47" s="538">
        <f t="shared" si="5"/>
        <v>28238.149999999998</v>
      </c>
      <c r="F47" s="538">
        <f t="shared" si="5"/>
        <v>911.1742499999997</v>
      </c>
      <c r="G47" s="538">
        <f t="shared" si="5"/>
        <v>1417.1849999999995</v>
      </c>
      <c r="H47" s="538">
        <f t="shared" si="5"/>
        <v>2328.359249999999</v>
      </c>
      <c r="I47" s="538">
        <f t="shared" si="5"/>
        <v>18225.62764</v>
      </c>
      <c r="J47" s="538">
        <f t="shared" si="5"/>
        <v>11300.21025</v>
      </c>
      <c r="K47" s="538">
        <f t="shared" si="5"/>
        <v>29525.83789</v>
      </c>
      <c r="L47" s="538">
        <f t="shared" si="5"/>
        <v>16389.665750000004</v>
      </c>
      <c r="M47" s="538">
        <f t="shared" si="5"/>
        <v>9718.861132480002</v>
      </c>
      <c r="N47" s="538">
        <f t="shared" si="5"/>
        <v>26108.526882479997</v>
      </c>
      <c r="O47" s="538">
        <f t="shared" si="5"/>
        <v>2747.1361399999996</v>
      </c>
      <c r="P47" s="538">
        <f>SUM(P14:P46)</f>
        <v>2998.534117519996</v>
      </c>
      <c r="Q47" s="538">
        <f t="shared" si="5"/>
        <v>5745.670257519994</v>
      </c>
    </row>
    <row r="48" spans="1:17" ht="12.75">
      <c r="A48" s="11"/>
      <c r="B48" s="31"/>
      <c r="C48" s="31"/>
      <c r="D48" s="31"/>
      <c r="E48" s="22"/>
      <c r="F48" s="22"/>
      <c r="G48" s="22"/>
      <c r="H48" s="22"/>
      <c r="I48" s="22"/>
      <c r="J48" s="22"/>
      <c r="K48" s="22"/>
      <c r="L48" s="663"/>
      <c r="M48" s="22"/>
      <c r="N48" s="22"/>
      <c r="O48" s="22"/>
      <c r="P48" s="22"/>
      <c r="Q48" s="22"/>
    </row>
    <row r="49" spans="1:17" ht="12.75">
      <c r="A49" s="916" t="s">
        <v>664</v>
      </c>
      <c r="B49" s="916"/>
      <c r="C49" s="916"/>
      <c r="D49" s="916"/>
      <c r="E49" s="916"/>
      <c r="F49" s="916"/>
      <c r="G49" s="916"/>
      <c r="H49" s="916"/>
      <c r="I49" s="916"/>
      <c r="J49" s="916"/>
      <c r="K49" s="916"/>
      <c r="L49" s="916"/>
      <c r="M49" s="916"/>
      <c r="N49" s="916"/>
      <c r="O49" s="916"/>
      <c r="P49" s="916"/>
      <c r="Q49" s="916"/>
    </row>
    <row r="50" spans="1:17" ht="15.75">
      <c r="A50" s="35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794" t="s">
        <v>929</v>
      </c>
      <c r="P50" s="794"/>
      <c r="Q50" s="794"/>
    </row>
    <row r="51" spans="1:17" ht="15.75">
      <c r="A51" s="14" t="s">
        <v>12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O51" s="794" t="s">
        <v>476</v>
      </c>
      <c r="P51" s="794"/>
      <c r="Q51" s="794"/>
    </row>
    <row r="52" spans="1:17" ht="15.75">
      <c r="A52" s="83"/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794" t="s">
        <v>1089</v>
      </c>
      <c r="P52" s="794"/>
      <c r="Q52" s="794"/>
    </row>
    <row r="53" spans="1:17" ht="12.75" customHeight="1">
      <c r="A53" s="83"/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</row>
    <row r="54" spans="1:18" ht="12.7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O54" s="36"/>
      <c r="P54" s="36"/>
      <c r="Q54" s="36"/>
      <c r="R54" s="36"/>
    </row>
  </sheetData>
  <sheetProtection/>
  <mergeCells count="18">
    <mergeCell ref="A49:Q49"/>
    <mergeCell ref="L11:N11"/>
    <mergeCell ref="A11:A12"/>
    <mergeCell ref="B11:B12"/>
    <mergeCell ref="I11:K11"/>
    <mergeCell ref="A9:B9"/>
    <mergeCell ref="O11:Q11"/>
    <mergeCell ref="A47:B47"/>
    <mergeCell ref="O50:Q50"/>
    <mergeCell ref="O51:Q51"/>
    <mergeCell ref="O52:Q52"/>
    <mergeCell ref="C11:E11"/>
    <mergeCell ref="F11:H11"/>
    <mergeCell ref="P1:Q1"/>
    <mergeCell ref="A2:Q2"/>
    <mergeCell ref="A3:Q3"/>
    <mergeCell ref="N10:Q10"/>
    <mergeCell ref="A6:Q6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5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5"/>
  <sheetViews>
    <sheetView view="pageBreakPreview" zoomScale="90" zoomScaleSheetLayoutView="90" zoomScalePageLayoutView="0" workbookViewId="0" topLeftCell="A28">
      <selection activeCell="N50" sqref="N50:P52"/>
    </sheetView>
  </sheetViews>
  <sheetFormatPr defaultColWidth="9.140625" defaultRowHeight="12.75"/>
  <cols>
    <col min="1" max="1" width="7.421875" style="15" customWidth="1"/>
    <col min="2" max="2" width="17.140625" style="15" customWidth="1"/>
    <col min="3" max="4" width="9.28125" style="15" bestFit="1" customWidth="1"/>
    <col min="5" max="5" width="10.00390625" style="15" customWidth="1"/>
    <col min="6" max="6" width="7.28125" style="15" customWidth="1"/>
    <col min="7" max="7" width="8.28125" style="15" bestFit="1" customWidth="1"/>
    <col min="8" max="8" width="8.140625" style="15" customWidth="1"/>
    <col min="9" max="9" width="9.28125" style="15" customWidth="1"/>
    <col min="10" max="11" width="9.28125" style="15" bestFit="1" customWidth="1"/>
    <col min="12" max="12" width="12.7109375" style="15" bestFit="1" customWidth="1"/>
    <col min="13" max="13" width="10.8515625" style="15" customWidth="1"/>
    <col min="14" max="14" width="9.28125" style="15" bestFit="1" customWidth="1"/>
    <col min="15" max="15" width="11.28125" style="15" bestFit="1" customWidth="1"/>
    <col min="16" max="16" width="11.8515625" style="15" customWidth="1"/>
    <col min="17" max="17" width="9.7109375" style="15" customWidth="1"/>
    <col min="18" max="16384" width="9.140625" style="15" customWidth="1"/>
  </cols>
  <sheetData>
    <row r="1" spans="8:21" ht="15">
      <c r="H1" s="36"/>
      <c r="I1" s="36"/>
      <c r="J1" s="36"/>
      <c r="K1" s="36"/>
      <c r="L1" s="36"/>
      <c r="M1" s="36"/>
      <c r="N1" s="36"/>
      <c r="O1" s="36"/>
      <c r="P1" s="860" t="s">
        <v>90</v>
      </c>
      <c r="Q1" s="860"/>
      <c r="R1" s="921"/>
      <c r="T1" s="43"/>
      <c r="U1" s="43"/>
    </row>
    <row r="2" spans="1:21" ht="15">
      <c r="A2" s="862" t="s">
        <v>0</v>
      </c>
      <c r="B2" s="862"/>
      <c r="C2" s="862"/>
      <c r="D2" s="862"/>
      <c r="E2" s="862"/>
      <c r="F2" s="862"/>
      <c r="G2" s="862"/>
      <c r="H2" s="862"/>
      <c r="I2" s="862"/>
      <c r="J2" s="862"/>
      <c r="K2" s="862"/>
      <c r="L2" s="862"/>
      <c r="M2" s="862"/>
      <c r="N2" s="862"/>
      <c r="O2" s="862"/>
      <c r="P2" s="862"/>
      <c r="Q2" s="862"/>
      <c r="R2" s="921"/>
      <c r="S2" s="45"/>
      <c r="T2" s="45"/>
      <c r="U2" s="45"/>
    </row>
    <row r="3" spans="1:21" ht="20.25">
      <c r="A3" s="748" t="s">
        <v>697</v>
      </c>
      <c r="B3" s="748"/>
      <c r="C3" s="748"/>
      <c r="D3" s="748"/>
      <c r="E3" s="748"/>
      <c r="F3" s="748"/>
      <c r="G3" s="748"/>
      <c r="H3" s="748"/>
      <c r="I3" s="748"/>
      <c r="J3" s="748"/>
      <c r="K3" s="748"/>
      <c r="L3" s="748"/>
      <c r="M3" s="748"/>
      <c r="N3" s="748"/>
      <c r="O3" s="748"/>
      <c r="P3" s="748"/>
      <c r="Q3" s="748"/>
      <c r="R3" s="921"/>
      <c r="S3" s="44"/>
      <c r="T3" s="44"/>
      <c r="U3" s="44"/>
    </row>
    <row r="4" ht="10.5" customHeight="1">
      <c r="R4" s="921"/>
    </row>
    <row r="5" spans="1:18" ht="9" customHeight="1">
      <c r="A5" s="25"/>
      <c r="B5" s="25"/>
      <c r="C5" s="25"/>
      <c r="D5" s="25"/>
      <c r="E5" s="24"/>
      <c r="F5" s="24"/>
      <c r="G5" s="24"/>
      <c r="H5" s="24"/>
      <c r="I5" s="24"/>
      <c r="J5" s="24"/>
      <c r="K5" s="24"/>
      <c r="L5" s="24"/>
      <c r="M5" s="24"/>
      <c r="N5" s="25"/>
      <c r="O5" s="25"/>
      <c r="P5" s="24"/>
      <c r="Q5" s="22"/>
      <c r="R5" s="921"/>
    </row>
    <row r="6" spans="2:18" ht="18" customHeight="1">
      <c r="B6" s="111"/>
      <c r="C6" s="111"/>
      <c r="D6" s="749" t="s">
        <v>843</v>
      </c>
      <c r="E6" s="749"/>
      <c r="F6" s="749"/>
      <c r="G6" s="749"/>
      <c r="H6" s="749"/>
      <c r="I6" s="749"/>
      <c r="J6" s="749"/>
      <c r="K6" s="749"/>
      <c r="L6" s="749"/>
      <c r="M6" s="749"/>
      <c r="N6" s="749"/>
      <c r="O6" s="749"/>
      <c r="R6" s="921"/>
    </row>
    <row r="7" ht="5.25" customHeight="1">
      <c r="R7" s="921"/>
    </row>
    <row r="8" spans="1:18" ht="12.75">
      <c r="A8" s="750" t="s">
        <v>158</v>
      </c>
      <c r="B8" s="750"/>
      <c r="Q8" s="33" t="s">
        <v>21</v>
      </c>
      <c r="R8" s="921"/>
    </row>
    <row r="9" spans="1:19" ht="15.75">
      <c r="A9" s="13"/>
      <c r="N9" s="892" t="s">
        <v>777</v>
      </c>
      <c r="O9" s="892"/>
      <c r="P9" s="892"/>
      <c r="Q9" s="892"/>
      <c r="R9" s="921"/>
      <c r="S9" s="22"/>
    </row>
    <row r="10" spans="1:18" ht="36.75" customHeight="1">
      <c r="A10" s="858" t="s">
        <v>2</v>
      </c>
      <c r="B10" s="858" t="s">
        <v>3</v>
      </c>
      <c r="C10" s="758" t="s">
        <v>756</v>
      </c>
      <c r="D10" s="758"/>
      <c r="E10" s="758"/>
      <c r="F10" s="758" t="s">
        <v>788</v>
      </c>
      <c r="G10" s="758"/>
      <c r="H10" s="758"/>
      <c r="I10" s="821" t="s">
        <v>369</v>
      </c>
      <c r="J10" s="822"/>
      <c r="K10" s="917"/>
      <c r="L10" s="821" t="s">
        <v>91</v>
      </c>
      <c r="M10" s="822"/>
      <c r="N10" s="917"/>
      <c r="O10" s="918" t="s">
        <v>787</v>
      </c>
      <c r="P10" s="919"/>
      <c r="Q10" s="920"/>
      <c r="R10" s="921"/>
    </row>
    <row r="11" spans="1:17" ht="39.75" customHeight="1">
      <c r="A11" s="859"/>
      <c r="B11" s="859"/>
      <c r="C11" s="5" t="s">
        <v>110</v>
      </c>
      <c r="D11" s="5" t="s">
        <v>661</v>
      </c>
      <c r="E11" s="39" t="s">
        <v>17</v>
      </c>
      <c r="F11" s="5" t="s">
        <v>110</v>
      </c>
      <c r="G11" s="5" t="s">
        <v>662</v>
      </c>
      <c r="H11" s="39" t="s">
        <v>17</v>
      </c>
      <c r="I11" s="5" t="s">
        <v>110</v>
      </c>
      <c r="J11" s="5" t="s">
        <v>662</v>
      </c>
      <c r="K11" s="39" t="s">
        <v>17</v>
      </c>
      <c r="L11" s="5" t="s">
        <v>110</v>
      </c>
      <c r="M11" s="5" t="s">
        <v>662</v>
      </c>
      <c r="N11" s="39" t="s">
        <v>17</v>
      </c>
      <c r="O11" s="5" t="s">
        <v>229</v>
      </c>
      <c r="P11" s="5" t="s">
        <v>663</v>
      </c>
      <c r="Q11" s="5" t="s">
        <v>111</v>
      </c>
    </row>
    <row r="12" spans="1:17" s="68" customFormat="1" ht="12.75">
      <c r="A12" s="65">
        <v>1</v>
      </c>
      <c r="B12" s="65">
        <v>2</v>
      </c>
      <c r="C12" s="65">
        <v>3</v>
      </c>
      <c r="D12" s="65">
        <v>4</v>
      </c>
      <c r="E12" s="65">
        <v>5</v>
      </c>
      <c r="F12" s="65">
        <v>6</v>
      </c>
      <c r="G12" s="65">
        <v>7</v>
      </c>
      <c r="H12" s="65">
        <v>8</v>
      </c>
      <c r="I12" s="65">
        <v>9</v>
      </c>
      <c r="J12" s="65">
        <v>10</v>
      </c>
      <c r="K12" s="65">
        <v>11</v>
      </c>
      <c r="L12" s="65">
        <v>12</v>
      </c>
      <c r="M12" s="65">
        <v>13</v>
      </c>
      <c r="N12" s="65">
        <v>14</v>
      </c>
      <c r="O12" s="65">
        <v>15</v>
      </c>
      <c r="P12" s="65">
        <v>16</v>
      </c>
      <c r="Q12" s="65">
        <v>17</v>
      </c>
    </row>
    <row r="13" spans="1:17" ht="15.75">
      <c r="A13" s="65">
        <v>1</v>
      </c>
      <c r="B13" s="514" t="s">
        <v>879</v>
      </c>
      <c r="C13" s="541">
        <f>F13+L13</f>
        <v>915.4121823657598</v>
      </c>
      <c r="D13" s="541">
        <v>480.96263576059556</v>
      </c>
      <c r="E13" s="541">
        <f>C13+D13</f>
        <v>1396.3748181263554</v>
      </c>
      <c r="F13" s="541">
        <v>37.53734083030462</v>
      </c>
      <c r="G13" s="541">
        <v>58.3832964601395</v>
      </c>
      <c r="H13" s="541">
        <f>F13+G13</f>
        <v>95.92063729044412</v>
      </c>
      <c r="I13" s="541">
        <v>775.25</v>
      </c>
      <c r="J13" s="541">
        <v>465.53098225542686</v>
      </c>
      <c r="K13" s="541">
        <f>I13+J13</f>
        <v>1240.7809822554268</v>
      </c>
      <c r="L13" s="541">
        <v>877.8748415354552</v>
      </c>
      <c r="M13" s="541">
        <v>395.5874605200001</v>
      </c>
      <c r="N13" s="541">
        <f>L13+M13</f>
        <v>1273.4623020554552</v>
      </c>
      <c r="O13" s="541">
        <f>F13+I13-L13</f>
        <v>-65.08750070515055</v>
      </c>
      <c r="P13" s="541">
        <f>G13+J13-M13</f>
        <v>128.32681819556632</v>
      </c>
      <c r="Q13" s="541">
        <f>H13+K13-N13</f>
        <v>63.239317490415715</v>
      </c>
    </row>
    <row r="14" spans="1:17" ht="15.75">
      <c r="A14" s="65">
        <v>2</v>
      </c>
      <c r="B14" s="514" t="s">
        <v>881</v>
      </c>
      <c r="C14" s="541">
        <f aca="true" t="shared" si="0" ref="C14:C45">F14+L14</f>
        <v>414.8788196224319</v>
      </c>
      <c r="D14" s="541">
        <v>232.32208990192822</v>
      </c>
      <c r="E14" s="541">
        <f aca="true" t="shared" si="1" ref="E14:E45">C14+D14</f>
        <v>647.2009095243601</v>
      </c>
      <c r="F14" s="541">
        <v>18.131873086703152</v>
      </c>
      <c r="G14" s="541">
        <v>28.201212402983742</v>
      </c>
      <c r="H14" s="541">
        <f aca="true" t="shared" si="2" ref="H14:H45">F14+G14</f>
        <v>46.333085489686894</v>
      </c>
      <c r="I14" s="541">
        <v>354.575987676466</v>
      </c>
      <c r="J14" s="541">
        <v>224.86805142491912</v>
      </c>
      <c r="K14" s="541">
        <f aca="true" t="shared" si="3" ref="K14:K45">I14+J14</f>
        <v>579.4440391013851</v>
      </c>
      <c r="L14" s="541">
        <v>396.74694653572874</v>
      </c>
      <c r="M14" s="541">
        <v>191.08283832000004</v>
      </c>
      <c r="N14" s="541">
        <f aca="true" t="shared" si="4" ref="N14:N45">L14+M14</f>
        <v>587.8297848557288</v>
      </c>
      <c r="O14" s="541">
        <f aca="true" t="shared" si="5" ref="O14:Q45">F14+I14-L14</f>
        <v>-24.039085772559588</v>
      </c>
      <c r="P14" s="541">
        <f t="shared" si="5"/>
        <v>61.98642550790282</v>
      </c>
      <c r="Q14" s="541">
        <f t="shared" si="5"/>
        <v>37.947339735343235</v>
      </c>
    </row>
    <row r="15" spans="1:17" ht="15.75">
      <c r="A15" s="65">
        <v>3</v>
      </c>
      <c r="B15" s="514" t="s">
        <v>882</v>
      </c>
      <c r="C15" s="541">
        <f t="shared" si="0"/>
        <v>803.6566112855562</v>
      </c>
      <c r="D15" s="541">
        <v>461.55927997690407</v>
      </c>
      <c r="E15" s="541">
        <f t="shared" si="1"/>
        <v>1265.2158912624602</v>
      </c>
      <c r="F15" s="541">
        <v>36.02298124153475</v>
      </c>
      <c r="G15" s="541">
        <v>56.02795367711986</v>
      </c>
      <c r="H15" s="541">
        <f t="shared" si="2"/>
        <v>92.0509349186546</v>
      </c>
      <c r="I15" s="541">
        <v>678.3011699930473</v>
      </c>
      <c r="J15" s="541">
        <v>446.7501818243314</v>
      </c>
      <c r="K15" s="541">
        <f t="shared" si="3"/>
        <v>1125.0513518173786</v>
      </c>
      <c r="L15" s="541">
        <v>767.6336300440215</v>
      </c>
      <c r="M15" s="541">
        <v>379.6283741600001</v>
      </c>
      <c r="N15" s="541">
        <f t="shared" si="4"/>
        <v>1147.2620042040217</v>
      </c>
      <c r="O15" s="541">
        <f t="shared" si="5"/>
        <v>-53.30947880943938</v>
      </c>
      <c r="P15" s="541">
        <f t="shared" si="5"/>
        <v>123.14976134145115</v>
      </c>
      <c r="Q15" s="541">
        <f t="shared" si="5"/>
        <v>69.84028253201154</v>
      </c>
    </row>
    <row r="16" spans="1:17" ht="15.75">
      <c r="A16" s="65">
        <v>4</v>
      </c>
      <c r="B16" s="514" t="s">
        <v>883</v>
      </c>
      <c r="C16" s="541">
        <f t="shared" si="0"/>
        <v>676.4684886176632</v>
      </c>
      <c r="D16" s="541">
        <v>393.32275364138036</v>
      </c>
      <c r="E16" s="541">
        <f t="shared" si="1"/>
        <v>1069.7912422590434</v>
      </c>
      <c r="F16" s="541">
        <v>30.697374727253283</v>
      </c>
      <c r="G16" s="541">
        <v>47.744829271505914</v>
      </c>
      <c r="H16" s="541">
        <f t="shared" si="2"/>
        <v>78.4422039987592</v>
      </c>
      <c r="I16" s="541">
        <v>570.6202607023077</v>
      </c>
      <c r="J16" s="541">
        <v>380.70301980219324</v>
      </c>
      <c r="K16" s="541">
        <f t="shared" si="3"/>
        <v>951.323280504501</v>
      </c>
      <c r="L16" s="541">
        <v>645.7711138904099</v>
      </c>
      <c r="M16" s="541">
        <v>323.50444236</v>
      </c>
      <c r="N16" s="541">
        <f t="shared" si="4"/>
        <v>969.2755562504099</v>
      </c>
      <c r="O16" s="541">
        <f t="shared" si="5"/>
        <v>-44.45347846084883</v>
      </c>
      <c r="P16" s="541">
        <f t="shared" si="5"/>
        <v>104.94340671369918</v>
      </c>
      <c r="Q16" s="541">
        <f t="shared" si="5"/>
        <v>60.489928252850405</v>
      </c>
    </row>
    <row r="17" spans="1:17" ht="15.75">
      <c r="A17" s="65">
        <v>5</v>
      </c>
      <c r="B17" s="514" t="s">
        <v>884</v>
      </c>
      <c r="C17" s="541">
        <f t="shared" si="0"/>
        <v>1319.4544734086244</v>
      </c>
      <c r="D17" s="541">
        <v>942.3038005358088</v>
      </c>
      <c r="E17" s="541">
        <f t="shared" si="1"/>
        <v>2261.7582739444333</v>
      </c>
      <c r="F17" s="541">
        <v>73.54329899341835</v>
      </c>
      <c r="G17" s="541">
        <v>114.38477347662929</v>
      </c>
      <c r="H17" s="541">
        <f t="shared" si="2"/>
        <v>187.92807247004765</v>
      </c>
      <c r="I17" s="541">
        <v>1100.9197281583167</v>
      </c>
      <c r="J17" s="541">
        <v>912.070047089501</v>
      </c>
      <c r="K17" s="541">
        <f t="shared" si="3"/>
        <v>2012.9897752478178</v>
      </c>
      <c r="L17" s="541">
        <v>1245.911174415206</v>
      </c>
      <c r="M17" s="541">
        <v>775.0364368800001</v>
      </c>
      <c r="N17" s="541">
        <f t="shared" si="4"/>
        <v>2020.9476112952061</v>
      </c>
      <c r="O17" s="541">
        <f t="shared" si="5"/>
        <v>-71.4481472634709</v>
      </c>
      <c r="P17" s="541">
        <f t="shared" si="5"/>
        <v>251.41838368613026</v>
      </c>
      <c r="Q17" s="541">
        <f t="shared" si="5"/>
        <v>179.97023642265913</v>
      </c>
    </row>
    <row r="18" spans="1:17" ht="15.75">
      <c r="A18" s="65">
        <v>6</v>
      </c>
      <c r="B18" s="514" t="s">
        <v>885</v>
      </c>
      <c r="C18" s="541">
        <f t="shared" si="0"/>
        <v>402.86721439225715</v>
      </c>
      <c r="D18" s="541">
        <v>263.43921714568063</v>
      </c>
      <c r="E18" s="541">
        <f t="shared" si="1"/>
        <v>666.3064315379378</v>
      </c>
      <c r="F18" s="541">
        <v>20.560448872349216</v>
      </c>
      <c r="G18" s="541">
        <v>31.978471445127237</v>
      </c>
      <c r="H18" s="541">
        <f t="shared" si="2"/>
        <v>52.53892031747645</v>
      </c>
      <c r="I18" s="541">
        <v>337.8162657276232</v>
      </c>
      <c r="J18" s="541">
        <v>254.98678775428692</v>
      </c>
      <c r="K18" s="541">
        <f t="shared" si="3"/>
        <v>592.8030534819102</v>
      </c>
      <c r="L18" s="541">
        <v>382.3067655199079</v>
      </c>
      <c r="M18" s="541">
        <v>216.6763968</v>
      </c>
      <c r="N18" s="541">
        <f t="shared" si="4"/>
        <v>598.9831623199079</v>
      </c>
      <c r="O18" s="541">
        <f t="shared" si="5"/>
        <v>-23.930050919935468</v>
      </c>
      <c r="P18" s="541">
        <f t="shared" si="5"/>
        <v>70.28886239941417</v>
      </c>
      <c r="Q18" s="541">
        <f t="shared" si="5"/>
        <v>46.35881147947873</v>
      </c>
    </row>
    <row r="19" spans="1:17" ht="15.75">
      <c r="A19" s="65">
        <v>7</v>
      </c>
      <c r="B19" s="514" t="s">
        <v>886</v>
      </c>
      <c r="C19" s="541">
        <f t="shared" si="0"/>
        <v>274.82676399280774</v>
      </c>
      <c r="D19" s="541">
        <v>179.70330559799328</v>
      </c>
      <c r="E19" s="541">
        <f t="shared" si="1"/>
        <v>454.530069590801</v>
      </c>
      <c r="F19" s="541">
        <v>14.02517311952264</v>
      </c>
      <c r="G19" s="541">
        <v>21.81390109234397</v>
      </c>
      <c r="H19" s="541">
        <f t="shared" si="2"/>
        <v>35.83907421186661</v>
      </c>
      <c r="I19" s="541">
        <v>230.45111274665302</v>
      </c>
      <c r="J19" s="541">
        <v>173.93753724192075</v>
      </c>
      <c r="K19" s="541">
        <f t="shared" si="3"/>
        <v>404.3886499885738</v>
      </c>
      <c r="L19" s="541">
        <v>260.8015908732851</v>
      </c>
      <c r="M19" s="541">
        <v>147.80435947200002</v>
      </c>
      <c r="N19" s="541">
        <f t="shared" si="4"/>
        <v>408.6059503452851</v>
      </c>
      <c r="O19" s="541">
        <f t="shared" si="5"/>
        <v>-16.32530500710942</v>
      </c>
      <c r="P19" s="541">
        <f t="shared" si="5"/>
        <v>47.9470788622647</v>
      </c>
      <c r="Q19" s="541">
        <f t="shared" si="5"/>
        <v>31.621773855155254</v>
      </c>
    </row>
    <row r="20" spans="1:17" ht="15.75">
      <c r="A20" s="65">
        <v>8</v>
      </c>
      <c r="B20" s="514" t="s">
        <v>887</v>
      </c>
      <c r="C20" s="541">
        <f t="shared" si="0"/>
        <v>762.9529809684332</v>
      </c>
      <c r="D20" s="541">
        <v>428.4405919945165</v>
      </c>
      <c r="E20" s="541">
        <f t="shared" si="1"/>
        <v>1191.3935729629497</v>
      </c>
      <c r="F20" s="541">
        <v>33.43819110148278</v>
      </c>
      <c r="G20" s="541">
        <v>52.007728330947536</v>
      </c>
      <c r="H20" s="541">
        <f t="shared" si="2"/>
        <v>85.44591943243032</v>
      </c>
      <c r="I20" s="541">
        <v>644.6183649687254</v>
      </c>
      <c r="J20" s="541">
        <v>414.6941046966972</v>
      </c>
      <c r="K20" s="541">
        <f t="shared" si="3"/>
        <v>1059.3124696654227</v>
      </c>
      <c r="L20" s="541">
        <v>729.5147898669504</v>
      </c>
      <c r="M20" s="541">
        <v>352.38854989800006</v>
      </c>
      <c r="N20" s="541">
        <f t="shared" si="4"/>
        <v>1081.9033397649505</v>
      </c>
      <c r="O20" s="541">
        <f t="shared" si="5"/>
        <v>-51.45823379674232</v>
      </c>
      <c r="P20" s="541">
        <f t="shared" si="5"/>
        <v>114.31328312964467</v>
      </c>
      <c r="Q20" s="541">
        <f t="shared" si="5"/>
        <v>62.85504933290258</v>
      </c>
    </row>
    <row r="21" spans="1:17" ht="15.75">
      <c r="A21" s="65">
        <v>9</v>
      </c>
      <c r="B21" s="515" t="s">
        <v>888</v>
      </c>
      <c r="C21" s="541">
        <f t="shared" si="0"/>
        <v>711.9199742056906</v>
      </c>
      <c r="D21" s="541">
        <v>476.9786045848068</v>
      </c>
      <c r="E21" s="541">
        <f t="shared" si="1"/>
        <v>1188.8985787904974</v>
      </c>
      <c r="F21" s="541">
        <v>37.22640204836028</v>
      </c>
      <c r="G21" s="541">
        <v>57.89968119369645</v>
      </c>
      <c r="H21" s="541">
        <f t="shared" si="2"/>
        <v>95.12608324205672</v>
      </c>
      <c r="I21" s="541">
        <v>596.176901935447</v>
      </c>
      <c r="J21" s="541">
        <v>461.6747784493491</v>
      </c>
      <c r="K21" s="541">
        <f t="shared" si="3"/>
        <v>1057.851680384796</v>
      </c>
      <c r="L21" s="541">
        <v>674.6935721573303</v>
      </c>
      <c r="M21" s="541">
        <v>392.3106305580001</v>
      </c>
      <c r="N21" s="541">
        <f t="shared" si="4"/>
        <v>1067.0042027153304</v>
      </c>
      <c r="O21" s="541">
        <f t="shared" si="5"/>
        <v>-41.290268173523145</v>
      </c>
      <c r="P21" s="541">
        <f t="shared" si="5"/>
        <v>127.26382908504542</v>
      </c>
      <c r="Q21" s="541">
        <f t="shared" si="5"/>
        <v>85.97356091152233</v>
      </c>
    </row>
    <row r="22" spans="1:17" ht="15.75">
      <c r="A22" s="65">
        <v>10</v>
      </c>
      <c r="B22" s="515" t="s">
        <v>889</v>
      </c>
      <c r="C22" s="541">
        <f t="shared" si="0"/>
        <v>148.75260867566246</v>
      </c>
      <c r="D22" s="541">
        <v>114.57088699218393</v>
      </c>
      <c r="E22" s="541">
        <f t="shared" si="1"/>
        <v>263.3234956678464</v>
      </c>
      <c r="F22" s="541">
        <v>8.94183064232174</v>
      </c>
      <c r="G22" s="541">
        <v>13.907579432626344</v>
      </c>
      <c r="H22" s="541">
        <f t="shared" si="2"/>
        <v>22.849410074948082</v>
      </c>
      <c r="I22" s="541">
        <v>123.54046332260718</v>
      </c>
      <c r="J22" s="541">
        <v>110.89488786379576</v>
      </c>
      <c r="K22" s="541">
        <f t="shared" si="3"/>
        <v>234.43535118640295</v>
      </c>
      <c r="L22" s="541">
        <v>139.8107780333407</v>
      </c>
      <c r="M22" s="541">
        <v>94.23352848</v>
      </c>
      <c r="N22" s="541">
        <f t="shared" si="4"/>
        <v>234.0443065133407</v>
      </c>
      <c r="O22" s="541">
        <f t="shared" si="5"/>
        <v>-7.328484068411797</v>
      </c>
      <c r="P22" s="541">
        <f t="shared" si="5"/>
        <v>30.568938816422104</v>
      </c>
      <c r="Q22" s="541">
        <f t="shared" si="5"/>
        <v>23.240454748010336</v>
      </c>
    </row>
    <row r="23" spans="1:17" ht="15.75">
      <c r="A23" s="65">
        <v>11</v>
      </c>
      <c r="B23" s="514" t="s">
        <v>890</v>
      </c>
      <c r="C23" s="541">
        <f t="shared" si="0"/>
        <v>501.96949875869524</v>
      </c>
      <c r="D23" s="541">
        <v>281.4426754252179</v>
      </c>
      <c r="E23" s="541">
        <f t="shared" si="1"/>
        <v>783.4121741839131</v>
      </c>
      <c r="F23" s="541">
        <v>21.965551679336382</v>
      </c>
      <c r="G23" s="541">
        <v>34.16388287605838</v>
      </c>
      <c r="H23" s="541">
        <f t="shared" si="2"/>
        <v>56.12943455539477</v>
      </c>
      <c r="I23" s="541">
        <v>424.144052790572</v>
      </c>
      <c r="J23" s="541">
        <v>272.4126062975789</v>
      </c>
      <c r="K23" s="541">
        <f t="shared" si="3"/>
        <v>696.5566590881509</v>
      </c>
      <c r="L23" s="541">
        <v>480.00394707935885</v>
      </c>
      <c r="M23" s="541">
        <v>231.48408</v>
      </c>
      <c r="N23" s="541">
        <f t="shared" si="4"/>
        <v>711.4880270793589</v>
      </c>
      <c r="O23" s="541">
        <f t="shared" si="5"/>
        <v>-33.89434260945046</v>
      </c>
      <c r="P23" s="541">
        <f t="shared" si="5"/>
        <v>75.0924091736373</v>
      </c>
      <c r="Q23" s="541">
        <f t="shared" si="5"/>
        <v>41.19806656418689</v>
      </c>
    </row>
    <row r="24" spans="1:17" ht="15.75">
      <c r="A24" s="65">
        <v>12</v>
      </c>
      <c r="B24" s="514" t="s">
        <v>891</v>
      </c>
      <c r="C24" s="541">
        <f t="shared" si="0"/>
        <v>665.4282277463842</v>
      </c>
      <c r="D24" s="541">
        <v>464.5135104175395</v>
      </c>
      <c r="E24" s="541">
        <f t="shared" si="1"/>
        <v>1129.9417381639237</v>
      </c>
      <c r="F24" s="541">
        <v>36.25354791490227</v>
      </c>
      <c r="G24" s="541">
        <v>56.38656305506963</v>
      </c>
      <c r="H24" s="541">
        <f t="shared" si="2"/>
        <v>92.6401109699719</v>
      </c>
      <c r="I24" s="541">
        <v>555.9552171199446</v>
      </c>
      <c r="J24" s="541">
        <v>449.60962598190713</v>
      </c>
      <c r="K24" s="541">
        <f t="shared" si="3"/>
        <v>1005.5648431018517</v>
      </c>
      <c r="L24" s="541">
        <v>629.174679831482</v>
      </c>
      <c r="M24" s="541">
        <v>382.05820223999996</v>
      </c>
      <c r="N24" s="541">
        <f t="shared" si="4"/>
        <v>1011.232882071482</v>
      </c>
      <c r="O24" s="541">
        <f t="shared" si="5"/>
        <v>-36.96591479663516</v>
      </c>
      <c r="P24" s="541">
        <f t="shared" si="5"/>
        <v>123.93798679697682</v>
      </c>
      <c r="Q24" s="541">
        <f t="shared" si="5"/>
        <v>86.97207200034154</v>
      </c>
    </row>
    <row r="25" spans="1:17" ht="15.75">
      <c r="A25" s="65">
        <v>13</v>
      </c>
      <c r="B25" s="514" t="s">
        <v>892</v>
      </c>
      <c r="C25" s="541">
        <f t="shared" si="0"/>
        <v>1107.5316041560002</v>
      </c>
      <c r="D25" s="541">
        <v>783.3599495141094</v>
      </c>
      <c r="E25" s="541">
        <f t="shared" si="1"/>
        <v>1890.8915536701097</v>
      </c>
      <c r="F25" s="541">
        <v>61.13832391828071</v>
      </c>
      <c r="G25" s="541">
        <v>95.09082986281567</v>
      </c>
      <c r="H25" s="541">
        <f t="shared" si="2"/>
        <v>156.2291537810964</v>
      </c>
      <c r="I25" s="541">
        <v>924.6204940466257</v>
      </c>
      <c r="J25" s="541">
        <v>758.2258987336131</v>
      </c>
      <c r="K25" s="541">
        <f t="shared" si="3"/>
        <v>1682.8463927802388</v>
      </c>
      <c r="L25" s="541">
        <v>1046.3932802377194</v>
      </c>
      <c r="M25" s="541">
        <v>644.3065428800002</v>
      </c>
      <c r="N25" s="541">
        <f t="shared" si="4"/>
        <v>1690.6998231177195</v>
      </c>
      <c r="O25" s="541">
        <f t="shared" si="5"/>
        <v>-60.63446227281304</v>
      </c>
      <c r="P25" s="541">
        <f t="shared" si="5"/>
        <v>209.01018571642862</v>
      </c>
      <c r="Q25" s="541">
        <f t="shared" si="5"/>
        <v>148.3757234436157</v>
      </c>
    </row>
    <row r="26" spans="1:17" ht="15.75">
      <c r="A26" s="65">
        <v>14</v>
      </c>
      <c r="B26" s="514" t="s">
        <v>893</v>
      </c>
      <c r="C26" s="541">
        <f t="shared" si="0"/>
        <v>302.6245444793486</v>
      </c>
      <c r="D26" s="541">
        <v>184.27811320765534</v>
      </c>
      <c r="E26" s="541">
        <f t="shared" si="1"/>
        <v>486.9026576870039</v>
      </c>
      <c r="F26" s="541">
        <v>14.38221979988563</v>
      </c>
      <c r="G26" s="541">
        <v>22.369229779156864</v>
      </c>
      <c r="H26" s="541">
        <f t="shared" si="2"/>
        <v>36.75144957904249</v>
      </c>
      <c r="I26" s="541">
        <v>254.69846345890724</v>
      </c>
      <c r="J26" s="541">
        <v>178.36556246011187</v>
      </c>
      <c r="K26" s="541">
        <f t="shared" si="3"/>
        <v>433.0640259190191</v>
      </c>
      <c r="L26" s="541">
        <v>288.24232467946297</v>
      </c>
      <c r="M26" s="541">
        <v>151.56709776</v>
      </c>
      <c r="N26" s="541">
        <f t="shared" si="4"/>
        <v>439.809422439463</v>
      </c>
      <c r="O26" s="541">
        <f t="shared" si="5"/>
        <v>-19.161641420670094</v>
      </c>
      <c r="P26" s="541">
        <f t="shared" si="5"/>
        <v>49.16769447926873</v>
      </c>
      <c r="Q26" s="541">
        <f t="shared" si="5"/>
        <v>30.00605305859864</v>
      </c>
    </row>
    <row r="27" spans="1:17" ht="15.75">
      <c r="A27" s="65">
        <v>15</v>
      </c>
      <c r="B27" s="514" t="s">
        <v>894</v>
      </c>
      <c r="C27" s="541">
        <f t="shared" si="0"/>
        <v>248.2411557142678</v>
      </c>
      <c r="D27" s="540">
        <v>149.79349485327396</v>
      </c>
      <c r="E27" s="541">
        <f t="shared" si="1"/>
        <v>398.03465056754175</v>
      </c>
      <c r="F27" s="540">
        <v>11.690823886096346</v>
      </c>
      <c r="G27" s="540">
        <v>18.183196297544022</v>
      </c>
      <c r="H27" s="541">
        <f t="shared" si="2"/>
        <v>29.87402018364037</v>
      </c>
      <c r="I27" s="540">
        <v>209.02206542474022</v>
      </c>
      <c r="J27" s="540">
        <v>144.987380743706</v>
      </c>
      <c r="K27" s="541">
        <f t="shared" si="3"/>
        <v>354.00944616844623</v>
      </c>
      <c r="L27" s="540">
        <v>236.55033182817144</v>
      </c>
      <c r="M27" s="540">
        <v>123.20380800000001</v>
      </c>
      <c r="N27" s="541">
        <f t="shared" si="4"/>
        <v>359.75413982817145</v>
      </c>
      <c r="O27" s="541">
        <f t="shared" si="5"/>
        <v>-15.837442517334864</v>
      </c>
      <c r="P27" s="541">
        <f t="shared" si="5"/>
        <v>39.96676904125002</v>
      </c>
      <c r="Q27" s="541">
        <f t="shared" si="5"/>
        <v>24.129326523915154</v>
      </c>
    </row>
    <row r="28" spans="1:17" ht="15.75">
      <c r="A28" s="65">
        <v>16</v>
      </c>
      <c r="B28" s="514" t="s">
        <v>895</v>
      </c>
      <c r="C28" s="541">
        <f t="shared" si="0"/>
        <v>148.3486604530029</v>
      </c>
      <c r="D28" s="540">
        <v>78.46162047976833</v>
      </c>
      <c r="E28" s="541">
        <f t="shared" si="1"/>
        <v>226.81028093277124</v>
      </c>
      <c r="F28" s="540">
        <v>6.123636996020412</v>
      </c>
      <c r="G28" s="540">
        <v>9.52433247120975</v>
      </c>
      <c r="H28" s="541">
        <f t="shared" si="2"/>
        <v>15.647969467230162</v>
      </c>
      <c r="I28" s="540">
        <v>125.67375377708174</v>
      </c>
      <c r="J28" s="540">
        <v>75.94418471517285</v>
      </c>
      <c r="K28" s="541">
        <f t="shared" si="3"/>
        <v>201.6179384922546</v>
      </c>
      <c r="L28" s="540">
        <v>142.22502345698248</v>
      </c>
      <c r="M28" s="540">
        <v>64.53398016000001</v>
      </c>
      <c r="N28" s="541">
        <f t="shared" si="4"/>
        <v>206.7590036169825</v>
      </c>
      <c r="O28" s="541">
        <f t="shared" si="5"/>
        <v>-10.427632683880319</v>
      </c>
      <c r="P28" s="541">
        <f t="shared" si="5"/>
        <v>20.934537026382586</v>
      </c>
      <c r="Q28" s="541">
        <f t="shared" si="5"/>
        <v>10.506904342502253</v>
      </c>
    </row>
    <row r="29" spans="1:17" ht="15.75">
      <c r="A29" s="65">
        <v>17</v>
      </c>
      <c r="B29" s="515" t="s">
        <v>896</v>
      </c>
      <c r="C29" s="541">
        <f t="shared" si="0"/>
        <v>715.8524044524069</v>
      </c>
      <c r="D29" s="540">
        <v>384.772775900741</v>
      </c>
      <c r="E29" s="541">
        <f t="shared" si="1"/>
        <v>1100.625180353148</v>
      </c>
      <c r="F29" s="540">
        <v>30.03008083646205</v>
      </c>
      <c r="G29" s="540">
        <v>46.70696094651652</v>
      </c>
      <c r="H29" s="541">
        <f t="shared" si="2"/>
        <v>76.73704178297857</v>
      </c>
      <c r="I29" s="540">
        <v>606.0105580436441</v>
      </c>
      <c r="J29" s="540">
        <v>372.4273675167149</v>
      </c>
      <c r="K29" s="541">
        <f t="shared" si="3"/>
        <v>978.437925560359</v>
      </c>
      <c r="L29" s="540">
        <v>685.8223236159448</v>
      </c>
      <c r="M29" s="540">
        <v>316.47216224000005</v>
      </c>
      <c r="N29" s="541">
        <f t="shared" si="4"/>
        <v>1002.2944858559449</v>
      </c>
      <c r="O29" s="541">
        <f t="shared" si="5"/>
        <v>-49.78168473583867</v>
      </c>
      <c r="P29" s="541">
        <f t="shared" si="5"/>
        <v>102.6621662232314</v>
      </c>
      <c r="Q29" s="541">
        <f t="shared" si="5"/>
        <v>52.88048148739267</v>
      </c>
    </row>
    <row r="30" spans="1:17" ht="15.75">
      <c r="A30" s="65">
        <v>18</v>
      </c>
      <c r="B30" s="514" t="s">
        <v>897</v>
      </c>
      <c r="C30" s="541">
        <f t="shared" si="0"/>
        <v>586.394415869353</v>
      </c>
      <c r="D30" s="540">
        <v>347.22107121428104</v>
      </c>
      <c r="E30" s="541">
        <f t="shared" si="1"/>
        <v>933.615487083634</v>
      </c>
      <c r="F30" s="540">
        <v>27.099310267672514</v>
      </c>
      <c r="G30" s="540">
        <v>42.14861868812851</v>
      </c>
      <c r="H30" s="541">
        <f t="shared" si="2"/>
        <v>69.24792895580103</v>
      </c>
      <c r="I30" s="540">
        <v>494.20779608007666</v>
      </c>
      <c r="J30" s="540">
        <v>336.08050672490276</v>
      </c>
      <c r="K30" s="541">
        <f t="shared" si="3"/>
        <v>830.2883028049794</v>
      </c>
      <c r="L30" s="540">
        <v>559.2951056016805</v>
      </c>
      <c r="M30" s="540">
        <v>285.5862214400001</v>
      </c>
      <c r="N30" s="541">
        <f t="shared" si="4"/>
        <v>844.8813270416806</v>
      </c>
      <c r="O30" s="541">
        <f t="shared" si="5"/>
        <v>-37.98799925393132</v>
      </c>
      <c r="P30" s="541">
        <f t="shared" si="5"/>
        <v>92.6429039730312</v>
      </c>
      <c r="Q30" s="541">
        <f t="shared" si="5"/>
        <v>54.65490471909982</v>
      </c>
    </row>
    <row r="31" spans="1:17" ht="14.25" customHeight="1">
      <c r="A31" s="65">
        <v>19</v>
      </c>
      <c r="B31" s="514" t="s">
        <v>898</v>
      </c>
      <c r="C31" s="541">
        <f t="shared" si="0"/>
        <v>480.19961173832314</v>
      </c>
      <c r="D31" s="540">
        <v>300.4897625272533</v>
      </c>
      <c r="E31" s="541">
        <f t="shared" si="1"/>
        <v>780.6893742655764</v>
      </c>
      <c r="F31" s="540">
        <v>23.4521058255705</v>
      </c>
      <c r="G31" s="540">
        <v>36.475978765215466</v>
      </c>
      <c r="H31" s="541">
        <f t="shared" si="2"/>
        <v>59.928084590785964</v>
      </c>
      <c r="I31" s="540">
        <v>403.5940525876383</v>
      </c>
      <c r="J31" s="540">
        <v>290.84856890347424</v>
      </c>
      <c r="K31" s="541">
        <f t="shared" si="3"/>
        <v>694.4426214911125</v>
      </c>
      <c r="L31" s="540">
        <v>456.7475059127527</v>
      </c>
      <c r="M31" s="540">
        <v>247.15013856</v>
      </c>
      <c r="N31" s="541">
        <f t="shared" si="4"/>
        <v>703.8976444727526</v>
      </c>
      <c r="O31" s="541">
        <f t="shared" si="5"/>
        <v>-29.701347499543886</v>
      </c>
      <c r="P31" s="541">
        <f t="shared" si="5"/>
        <v>80.17440910868973</v>
      </c>
      <c r="Q31" s="541">
        <f t="shared" si="5"/>
        <v>50.473061609145816</v>
      </c>
    </row>
    <row r="32" spans="1:17" ht="15.75">
      <c r="A32" s="65">
        <v>20</v>
      </c>
      <c r="B32" s="515" t="s">
        <v>899</v>
      </c>
      <c r="C32" s="541">
        <f t="shared" si="0"/>
        <v>518.295859472708</v>
      </c>
      <c r="D32" s="540">
        <v>317.6273839748881</v>
      </c>
      <c r="E32" s="541">
        <f t="shared" si="1"/>
        <v>835.9232434475962</v>
      </c>
      <c r="F32" s="540">
        <v>24.789633295419147</v>
      </c>
      <c r="G32" s="540">
        <v>38.55628762749671</v>
      </c>
      <c r="H32" s="541">
        <f t="shared" si="2"/>
        <v>63.34592092291585</v>
      </c>
      <c r="I32" s="540">
        <v>436.0750200531363</v>
      </c>
      <c r="J32" s="540">
        <v>307.43633093081456</v>
      </c>
      <c r="K32" s="541">
        <f t="shared" si="3"/>
        <v>743.5113509839509</v>
      </c>
      <c r="L32" s="540">
        <v>493.50622617728885</v>
      </c>
      <c r="M32" s="540">
        <v>261.24567872000006</v>
      </c>
      <c r="N32" s="541">
        <f t="shared" si="4"/>
        <v>754.7519048972889</v>
      </c>
      <c r="O32" s="541">
        <f t="shared" si="5"/>
        <v>-32.64157282873339</v>
      </c>
      <c r="P32" s="541">
        <f t="shared" si="5"/>
        <v>84.74693983831122</v>
      </c>
      <c r="Q32" s="541">
        <f t="shared" si="5"/>
        <v>52.10536700957789</v>
      </c>
    </row>
    <row r="33" spans="1:17" ht="15.75" customHeight="1">
      <c r="A33" s="65">
        <v>21</v>
      </c>
      <c r="B33" s="514" t="s">
        <v>900</v>
      </c>
      <c r="C33" s="541">
        <f t="shared" si="0"/>
        <v>495.5913567848522</v>
      </c>
      <c r="D33" s="540">
        <v>363.4858165314816</v>
      </c>
      <c r="E33" s="541">
        <f t="shared" si="1"/>
        <v>859.0771733163338</v>
      </c>
      <c r="F33" s="540">
        <v>28.36871300937272</v>
      </c>
      <c r="G33" s="540">
        <v>44.12297049240349</v>
      </c>
      <c r="H33" s="541">
        <f t="shared" si="2"/>
        <v>72.49168350177621</v>
      </c>
      <c r="I33" s="540">
        <v>412.8501586127464</v>
      </c>
      <c r="J33" s="540">
        <v>351.8233987931749</v>
      </c>
      <c r="K33" s="541">
        <f t="shared" si="3"/>
        <v>764.6735574059212</v>
      </c>
      <c r="L33" s="540">
        <v>467.2226437754795</v>
      </c>
      <c r="M33" s="540">
        <v>298.96382880000004</v>
      </c>
      <c r="N33" s="541">
        <f t="shared" si="4"/>
        <v>766.1864725754796</v>
      </c>
      <c r="O33" s="541">
        <f t="shared" si="5"/>
        <v>-26.003772153360444</v>
      </c>
      <c r="P33" s="541">
        <f t="shared" si="5"/>
        <v>96.98254048557834</v>
      </c>
      <c r="Q33" s="541">
        <f t="shared" si="5"/>
        <v>70.97876833221778</v>
      </c>
    </row>
    <row r="34" spans="1:17" ht="12.75" customHeight="1">
      <c r="A34" s="65">
        <v>22</v>
      </c>
      <c r="B34" s="514" t="s">
        <v>901</v>
      </c>
      <c r="C34" s="541">
        <f t="shared" si="0"/>
        <v>493.2659054762505</v>
      </c>
      <c r="D34" s="540">
        <v>284.7919067722841</v>
      </c>
      <c r="E34" s="541">
        <f t="shared" si="1"/>
        <v>778.0578122485347</v>
      </c>
      <c r="F34" s="540">
        <v>22.226946701000692</v>
      </c>
      <c r="G34" s="540">
        <v>34.570440791602344</v>
      </c>
      <c r="H34" s="541">
        <f t="shared" si="2"/>
        <v>56.797387492603036</v>
      </c>
      <c r="I34" s="540">
        <v>416.22235444692024</v>
      </c>
      <c r="J34" s="540">
        <v>275.654377784328</v>
      </c>
      <c r="K34" s="541">
        <f t="shared" si="3"/>
        <v>691.8767322312483</v>
      </c>
      <c r="L34" s="540">
        <v>471.0389587752498</v>
      </c>
      <c r="M34" s="540">
        <v>234.23879278800004</v>
      </c>
      <c r="N34" s="541">
        <f t="shared" si="4"/>
        <v>705.2777515632498</v>
      </c>
      <c r="O34" s="541">
        <f t="shared" si="5"/>
        <v>-32.58965762732885</v>
      </c>
      <c r="P34" s="541">
        <f t="shared" si="5"/>
        <v>75.98602578793029</v>
      </c>
      <c r="Q34" s="541">
        <f t="shared" si="5"/>
        <v>43.39636816060158</v>
      </c>
    </row>
    <row r="35" spans="1:17" ht="12.75" customHeight="1">
      <c r="A35" s="65">
        <v>23</v>
      </c>
      <c r="B35" s="514" t="s">
        <v>902</v>
      </c>
      <c r="C35" s="541">
        <f t="shared" si="0"/>
        <v>727.1755091942017</v>
      </c>
      <c r="D35" s="540">
        <v>396.2129561021738</v>
      </c>
      <c r="E35" s="541">
        <f t="shared" si="1"/>
        <v>1123.3884652963754</v>
      </c>
      <c r="F35" s="540">
        <v>30.922944255472085</v>
      </c>
      <c r="G35" s="540">
        <v>48.095666393877146</v>
      </c>
      <c r="H35" s="541">
        <f t="shared" si="2"/>
        <v>79.01861064934923</v>
      </c>
      <c r="I35" s="540">
        <v>618.226992310795</v>
      </c>
      <c r="J35" s="540">
        <v>383.50049031331196</v>
      </c>
      <c r="K35" s="541">
        <f t="shared" si="3"/>
        <v>1001.727482624107</v>
      </c>
      <c r="L35" s="540">
        <v>696.2525649387296</v>
      </c>
      <c r="M35" s="540">
        <v>325.881608</v>
      </c>
      <c r="N35" s="541">
        <f t="shared" si="4"/>
        <v>1022.1341729387296</v>
      </c>
      <c r="O35" s="541">
        <f t="shared" si="5"/>
        <v>-47.102628372462505</v>
      </c>
      <c r="P35" s="541">
        <f t="shared" si="5"/>
        <v>105.71454870718907</v>
      </c>
      <c r="Q35" s="541">
        <f t="shared" si="5"/>
        <v>58.611920334726506</v>
      </c>
    </row>
    <row r="36" spans="1:18" ht="15.75">
      <c r="A36" s="65">
        <v>24</v>
      </c>
      <c r="B36" s="514" t="s">
        <v>903</v>
      </c>
      <c r="C36" s="541">
        <f t="shared" si="0"/>
        <v>313.7670076276692</v>
      </c>
      <c r="D36" s="540">
        <v>233.43139520854047</v>
      </c>
      <c r="E36" s="541">
        <f t="shared" si="1"/>
        <v>547.1984028362097</v>
      </c>
      <c r="F36" s="540">
        <v>18.218450230712097</v>
      </c>
      <c r="G36" s="540">
        <v>28.335869226124125</v>
      </c>
      <c r="H36" s="541">
        <f t="shared" si="2"/>
        <v>46.554319456836225</v>
      </c>
      <c r="I36" s="540">
        <v>261.15444194467733</v>
      </c>
      <c r="J36" s="540">
        <v>225.94176474610398</v>
      </c>
      <c r="K36" s="541">
        <f t="shared" si="3"/>
        <v>487.0962066907813</v>
      </c>
      <c r="L36" s="540">
        <v>295.5485573969571</v>
      </c>
      <c r="M36" s="540">
        <v>191.995232</v>
      </c>
      <c r="N36" s="541">
        <f t="shared" si="4"/>
        <v>487.5437893969571</v>
      </c>
      <c r="O36" s="541">
        <f t="shared" si="5"/>
        <v>-16.17566522156767</v>
      </c>
      <c r="P36" s="541">
        <f t="shared" si="5"/>
        <v>62.282401972228115</v>
      </c>
      <c r="Q36" s="541">
        <f t="shared" si="5"/>
        <v>46.10673675066039</v>
      </c>
      <c r="R36" s="36"/>
    </row>
    <row r="37" spans="1:17" ht="15.75">
      <c r="A37" s="65">
        <v>25</v>
      </c>
      <c r="B37" s="514" t="s">
        <v>904</v>
      </c>
      <c r="C37" s="541">
        <f t="shared" si="0"/>
        <v>147.7444583302725</v>
      </c>
      <c r="D37" s="540">
        <v>206.37793103257118</v>
      </c>
      <c r="E37" s="541">
        <f t="shared" si="1"/>
        <v>354.1223893628437</v>
      </c>
      <c r="F37" s="540">
        <v>16.107028199335677</v>
      </c>
      <c r="G37" s="540">
        <v>25.051891840309942</v>
      </c>
      <c r="H37" s="541">
        <f t="shared" si="2"/>
        <v>41.15892003964562</v>
      </c>
      <c r="I37" s="540">
        <v>116.31827916081785</v>
      </c>
      <c r="J37" s="540">
        <v>199.75630913096157</v>
      </c>
      <c r="K37" s="541">
        <f t="shared" si="3"/>
        <v>316.07458829177943</v>
      </c>
      <c r="L37" s="540">
        <v>131.63743013093682</v>
      </c>
      <c r="M37" s="540">
        <v>169.74400000000003</v>
      </c>
      <c r="N37" s="541">
        <f t="shared" si="4"/>
        <v>301.38143013093685</v>
      </c>
      <c r="O37" s="541">
        <f t="shared" si="5"/>
        <v>0.7878772292167184</v>
      </c>
      <c r="P37" s="541">
        <f t="shared" si="5"/>
        <v>55.064200971271475</v>
      </c>
      <c r="Q37" s="541">
        <f t="shared" si="5"/>
        <v>55.85207820048822</v>
      </c>
    </row>
    <row r="38" spans="1:17" ht="15.75">
      <c r="A38" s="65">
        <v>26</v>
      </c>
      <c r="B38" s="514" t="s">
        <v>905</v>
      </c>
      <c r="C38" s="541">
        <f t="shared" si="0"/>
        <v>294.00576349298336</v>
      </c>
      <c r="D38" s="540">
        <v>189.8568349119419</v>
      </c>
      <c r="E38" s="541">
        <f t="shared" si="1"/>
        <v>483.8625984049253</v>
      </c>
      <c r="F38" s="540">
        <v>14.817618233030151</v>
      </c>
      <c r="G38" s="540">
        <v>23.04642201596109</v>
      </c>
      <c r="H38" s="541">
        <f t="shared" si="2"/>
        <v>37.864040248991245</v>
      </c>
      <c r="I38" s="540">
        <v>246.697953510915</v>
      </c>
      <c r="J38" s="540">
        <v>183.7652912573794</v>
      </c>
      <c r="K38" s="541">
        <f t="shared" si="3"/>
        <v>430.46324476829443</v>
      </c>
      <c r="L38" s="540">
        <v>279.1881452599532</v>
      </c>
      <c r="M38" s="540">
        <v>156.1555464</v>
      </c>
      <c r="N38" s="541">
        <f t="shared" si="4"/>
        <v>435.3436916599532</v>
      </c>
      <c r="O38" s="541">
        <f t="shared" si="5"/>
        <v>-17.67257351600807</v>
      </c>
      <c r="P38" s="541">
        <f t="shared" si="5"/>
        <v>50.65616687334051</v>
      </c>
      <c r="Q38" s="541">
        <f t="shared" si="5"/>
        <v>32.983593357332495</v>
      </c>
    </row>
    <row r="39" spans="1:17" ht="15.75">
      <c r="A39" s="65">
        <v>27</v>
      </c>
      <c r="B39" s="514" t="s">
        <v>906</v>
      </c>
      <c r="C39" s="541">
        <f t="shared" si="0"/>
        <v>535.6106922978764</v>
      </c>
      <c r="D39" s="540">
        <v>316.9617644233515</v>
      </c>
      <c r="E39" s="541">
        <f t="shared" si="1"/>
        <v>852.5724567212279</v>
      </c>
      <c r="F39" s="540">
        <v>24.737684170660565</v>
      </c>
      <c r="G39" s="540">
        <v>38.47548911901055</v>
      </c>
      <c r="H39" s="541">
        <f t="shared" si="2"/>
        <v>63.21317328967111</v>
      </c>
      <c r="I39" s="540">
        <v>451.4207631975242</v>
      </c>
      <c r="J39" s="540">
        <v>306.7920677373853</v>
      </c>
      <c r="K39" s="541">
        <f t="shared" si="3"/>
        <v>758.2128309349096</v>
      </c>
      <c r="L39" s="540">
        <v>510.8730081272159</v>
      </c>
      <c r="M39" s="540">
        <v>260.69821260000003</v>
      </c>
      <c r="N39" s="541">
        <f t="shared" si="4"/>
        <v>771.5712207272159</v>
      </c>
      <c r="O39" s="541">
        <f t="shared" si="5"/>
        <v>-34.714560759031144</v>
      </c>
      <c r="P39" s="541">
        <f t="shared" si="5"/>
        <v>84.56934425639582</v>
      </c>
      <c r="Q39" s="541">
        <f t="shared" si="5"/>
        <v>49.85478349736479</v>
      </c>
    </row>
    <row r="40" spans="1:17" ht="15.75">
      <c r="A40" s="65">
        <v>28</v>
      </c>
      <c r="B40" s="514" t="s">
        <v>907</v>
      </c>
      <c r="C40" s="541">
        <f t="shared" si="0"/>
        <v>253.62686682175627</v>
      </c>
      <c r="D40" s="540">
        <v>157.41603815513636</v>
      </c>
      <c r="E40" s="541">
        <f t="shared" si="1"/>
        <v>411.0429049768926</v>
      </c>
      <c r="F40" s="540">
        <v>12.285734976150728</v>
      </c>
      <c r="G40" s="540">
        <v>19.108484817449757</v>
      </c>
      <c r="H40" s="541">
        <f t="shared" si="2"/>
        <v>31.394219793600485</v>
      </c>
      <c r="I40" s="540">
        <v>216.6</v>
      </c>
      <c r="J40" s="540">
        <v>152.3653552613915</v>
      </c>
      <c r="K40" s="541">
        <f t="shared" si="3"/>
        <v>368.9653552613915</v>
      </c>
      <c r="L40" s="540">
        <v>241.34113184560553</v>
      </c>
      <c r="M40" s="540">
        <v>129.47328160000004</v>
      </c>
      <c r="N40" s="541">
        <f t="shared" si="4"/>
        <v>370.81441344560557</v>
      </c>
      <c r="O40" s="541">
        <f t="shared" si="5"/>
        <v>-12.455396869454802</v>
      </c>
      <c r="P40" s="541">
        <f t="shared" si="5"/>
        <v>42.000558478841214</v>
      </c>
      <c r="Q40" s="541">
        <f t="shared" si="5"/>
        <v>29.545161609386412</v>
      </c>
    </row>
    <row r="41" spans="1:17" ht="15.75" customHeight="1">
      <c r="A41" s="65">
        <v>29</v>
      </c>
      <c r="B41" s="518" t="s">
        <v>908</v>
      </c>
      <c r="C41" s="541">
        <f t="shared" si="0"/>
        <v>419.83078994084394</v>
      </c>
      <c r="D41" s="540">
        <v>304.08947121805045</v>
      </c>
      <c r="E41" s="541">
        <f t="shared" si="1"/>
        <v>723.9202611588944</v>
      </c>
      <c r="F41" s="540">
        <v>23.733049670205286</v>
      </c>
      <c r="G41" s="540">
        <v>36.9129417308159</v>
      </c>
      <c r="H41" s="541">
        <f t="shared" si="2"/>
        <v>60.64599140102119</v>
      </c>
      <c r="I41" s="540">
        <v>350.009332026241</v>
      </c>
      <c r="J41" s="540">
        <v>294.3327811853912</v>
      </c>
      <c r="K41" s="541">
        <f t="shared" si="3"/>
        <v>644.3421132116322</v>
      </c>
      <c r="L41" s="540">
        <v>396.09774027063867</v>
      </c>
      <c r="M41" s="540">
        <v>250.11086672000002</v>
      </c>
      <c r="N41" s="541">
        <f t="shared" si="4"/>
        <v>646.2086069906387</v>
      </c>
      <c r="O41" s="541">
        <f t="shared" si="5"/>
        <v>-22.355358574192394</v>
      </c>
      <c r="P41" s="541">
        <f t="shared" si="5"/>
        <v>81.1348561962071</v>
      </c>
      <c r="Q41" s="541">
        <f t="shared" si="5"/>
        <v>58.779497622014674</v>
      </c>
    </row>
    <row r="42" spans="1:17" ht="31.5">
      <c r="A42" s="65">
        <v>30</v>
      </c>
      <c r="B42" s="518" t="s">
        <v>909</v>
      </c>
      <c r="C42" s="541">
        <f t="shared" si="0"/>
        <v>206.188145872523</v>
      </c>
      <c r="D42" s="540">
        <v>123.50447678819492</v>
      </c>
      <c r="E42" s="541">
        <f t="shared" si="1"/>
        <v>329.6926226607179</v>
      </c>
      <c r="F42" s="540">
        <v>9.639064024038976</v>
      </c>
      <c r="G42" s="540">
        <v>14.992013820526292</v>
      </c>
      <c r="H42" s="541">
        <f t="shared" si="2"/>
        <v>24.63107784456527</v>
      </c>
      <c r="I42" s="540">
        <v>173.6759138226402</v>
      </c>
      <c r="J42" s="540">
        <v>119.5418440379011</v>
      </c>
      <c r="K42" s="541">
        <f t="shared" si="3"/>
        <v>293.2177578605413</v>
      </c>
      <c r="L42" s="540">
        <v>196.549081848484</v>
      </c>
      <c r="M42" s="540">
        <v>101.58132608</v>
      </c>
      <c r="N42" s="541">
        <f t="shared" si="4"/>
        <v>298.13040792848403</v>
      </c>
      <c r="O42" s="541">
        <f t="shared" si="5"/>
        <v>-13.234104001804809</v>
      </c>
      <c r="P42" s="541">
        <f>G42+J42-M42</f>
        <v>32.952531778427385</v>
      </c>
      <c r="Q42" s="541">
        <f t="shared" si="5"/>
        <v>19.718427776622548</v>
      </c>
    </row>
    <row r="43" spans="1:17" ht="15.75">
      <c r="A43" s="65">
        <v>31</v>
      </c>
      <c r="B43" s="518" t="s">
        <v>910</v>
      </c>
      <c r="C43" s="541">
        <f t="shared" si="0"/>
        <v>376.63653337800895</v>
      </c>
      <c r="D43" s="540">
        <v>203.89787562732147</v>
      </c>
      <c r="E43" s="541">
        <f t="shared" si="1"/>
        <v>580.5344090053304</v>
      </c>
      <c r="F43" s="540">
        <v>15.913469119891433</v>
      </c>
      <c r="G43" s="540">
        <v>24.750841822706626</v>
      </c>
      <c r="H43" s="541">
        <f t="shared" si="2"/>
        <v>40.66431094259806</v>
      </c>
      <c r="I43" s="540">
        <v>318.74434229220356</v>
      </c>
      <c r="J43" s="540">
        <v>197.3558261349634</v>
      </c>
      <c r="K43" s="541">
        <f>I43+J43</f>
        <v>516.100168427167</v>
      </c>
      <c r="L43" s="540">
        <v>360.7230642581175</v>
      </c>
      <c r="M43" s="540">
        <v>167.70417664000004</v>
      </c>
      <c r="N43" s="541">
        <f t="shared" si="4"/>
        <v>528.4272408981176</v>
      </c>
      <c r="O43" s="541">
        <f t="shared" si="5"/>
        <v>-26.06525284602253</v>
      </c>
      <c r="P43" s="541">
        <f t="shared" si="5"/>
        <v>54.402491317669984</v>
      </c>
      <c r="Q43" s="541">
        <f t="shared" si="5"/>
        <v>28.337238471647424</v>
      </c>
    </row>
    <row r="44" spans="1:17" ht="15.75">
      <c r="A44" s="65">
        <v>32</v>
      </c>
      <c r="B44" s="518" t="s">
        <v>911</v>
      </c>
      <c r="C44" s="541">
        <f t="shared" si="0"/>
        <v>448.83789683931843</v>
      </c>
      <c r="D44" s="540">
        <v>304.6938076220636</v>
      </c>
      <c r="E44" s="541">
        <f t="shared" si="1"/>
        <v>753.5317044613821</v>
      </c>
      <c r="F44" s="540">
        <v>23.780215873745668</v>
      </c>
      <c r="G44" s="540">
        <v>36.9863011745934</v>
      </c>
      <c r="H44" s="541">
        <f t="shared" si="2"/>
        <v>60.76651704833907</v>
      </c>
      <c r="I44" s="540">
        <v>379.69529371395754</v>
      </c>
      <c r="J44" s="540">
        <v>294.9177274969234</v>
      </c>
      <c r="K44" s="541">
        <f t="shared" si="3"/>
        <v>674.613021210881</v>
      </c>
      <c r="L44" s="540">
        <v>425.0576809655728</v>
      </c>
      <c r="M44" s="540">
        <v>250.60792800000007</v>
      </c>
      <c r="N44" s="541">
        <f t="shared" si="4"/>
        <v>675.6656089655728</v>
      </c>
      <c r="O44" s="541">
        <f t="shared" si="5"/>
        <v>-21.5821713778696</v>
      </c>
      <c r="P44" s="541">
        <f t="shared" si="5"/>
        <v>81.29610067151674</v>
      </c>
      <c r="Q44" s="541">
        <f t="shared" si="5"/>
        <v>59.71392929364731</v>
      </c>
    </row>
    <row r="45" spans="1:17" ht="15.75">
      <c r="A45" s="65">
        <v>33</v>
      </c>
      <c r="B45" s="518" t="s">
        <v>912</v>
      </c>
      <c r="C45" s="541">
        <f t="shared" si="0"/>
        <v>302.69297356807135</v>
      </c>
      <c r="D45" s="540">
        <v>212.62620196036178</v>
      </c>
      <c r="E45" s="541">
        <f t="shared" si="1"/>
        <v>515.3191755284331</v>
      </c>
      <c r="F45" s="540">
        <v>16.594682453487152</v>
      </c>
      <c r="G45" s="540">
        <v>25.810359602288134</v>
      </c>
      <c r="H45" s="541">
        <f t="shared" si="2"/>
        <v>42.40504205577528</v>
      </c>
      <c r="I45" s="540">
        <v>252.80393927622106</v>
      </c>
      <c r="J45" s="540">
        <v>205.80410471036757</v>
      </c>
      <c r="K45" s="541">
        <f t="shared" si="3"/>
        <v>458.60804398658865</v>
      </c>
      <c r="L45" s="540">
        <v>286.0982911145842</v>
      </c>
      <c r="M45" s="540">
        <v>174.88314688000003</v>
      </c>
      <c r="N45" s="541">
        <f t="shared" si="4"/>
        <v>460.9814379945842</v>
      </c>
      <c r="O45" s="541">
        <f t="shared" si="5"/>
        <v>-16.69966938487596</v>
      </c>
      <c r="P45" s="541">
        <f t="shared" si="5"/>
        <v>56.731317432655686</v>
      </c>
      <c r="Q45" s="541">
        <f t="shared" si="5"/>
        <v>40.031648047779754</v>
      </c>
    </row>
    <row r="46" spans="1:17" ht="12.75">
      <c r="A46" s="780" t="s">
        <v>17</v>
      </c>
      <c r="B46" s="781"/>
      <c r="C46" s="542">
        <f aca="true" t="shared" si="6" ref="C46:Q46">SUM(C13:C45)</f>
        <v>16721.05000000001</v>
      </c>
      <c r="D46" s="542">
        <f t="shared" si="6"/>
        <v>10562.91</v>
      </c>
      <c r="E46" s="542">
        <f t="shared" si="6"/>
        <v>27283.960000000003</v>
      </c>
      <c r="F46" s="542">
        <f t="shared" si="6"/>
        <v>824.3957499999999</v>
      </c>
      <c r="G46" s="542">
        <f t="shared" si="6"/>
        <v>1282.2150000000001</v>
      </c>
      <c r="H46" s="542">
        <f t="shared" si="6"/>
        <v>2106.6107500000003</v>
      </c>
      <c r="I46" s="542">
        <f t="shared" si="6"/>
        <v>14060.691492929218</v>
      </c>
      <c r="J46" s="542">
        <f t="shared" si="6"/>
        <v>10223.999750000003</v>
      </c>
      <c r="K46" s="542">
        <f t="shared" si="6"/>
        <v>24284.691242929224</v>
      </c>
      <c r="L46" s="542">
        <f t="shared" si="6"/>
        <v>15896.654250000001</v>
      </c>
      <c r="M46" s="542">
        <f t="shared" si="6"/>
        <v>8687.898875956002</v>
      </c>
      <c r="N46" s="542">
        <f t="shared" si="6"/>
        <v>24584.55312595601</v>
      </c>
      <c r="O46" s="542">
        <f t="shared" si="6"/>
        <v>-1011.5670070707847</v>
      </c>
      <c r="P46" s="542">
        <f t="shared" si="6"/>
        <v>2818.315874044</v>
      </c>
      <c r="Q46" s="542">
        <f t="shared" si="6"/>
        <v>1806.748866973215</v>
      </c>
    </row>
    <row r="47" spans="1:17" ht="12.75">
      <c r="A47" s="11"/>
      <c r="B47" s="31"/>
      <c r="C47" s="31"/>
      <c r="D47" s="31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</row>
    <row r="48" spans="1:17" ht="12.75">
      <c r="A48" s="916" t="s">
        <v>665</v>
      </c>
      <c r="B48" s="916"/>
      <c r="C48" s="916"/>
      <c r="D48" s="916"/>
      <c r="E48" s="916"/>
      <c r="F48" s="916"/>
      <c r="G48" s="916"/>
      <c r="H48" s="916"/>
      <c r="I48" s="916"/>
      <c r="J48" s="916"/>
      <c r="K48" s="916"/>
      <c r="L48" s="916"/>
      <c r="M48" s="916"/>
      <c r="N48" s="916"/>
      <c r="O48" s="916"/>
      <c r="P48" s="916"/>
      <c r="Q48" s="916"/>
    </row>
    <row r="49" spans="1:17" ht="12.75">
      <c r="A49" s="35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</row>
    <row r="50" spans="1:17" ht="15.75">
      <c r="A50" s="14" t="s">
        <v>12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794" t="s">
        <v>929</v>
      </c>
      <c r="O50" s="794"/>
      <c r="P50" s="794"/>
      <c r="Q50" s="83"/>
    </row>
    <row r="51" spans="1:17" ht="12.75" customHeight="1">
      <c r="A51" s="83"/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794" t="s">
        <v>476</v>
      </c>
      <c r="O51" s="794"/>
      <c r="P51" s="794"/>
      <c r="Q51" s="83"/>
    </row>
    <row r="52" spans="1:17" ht="15.75">
      <c r="A52" s="83"/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794" t="s">
        <v>1089</v>
      </c>
      <c r="O52" s="794"/>
      <c r="P52" s="794"/>
      <c r="Q52" s="83"/>
    </row>
    <row r="53" spans="1:17" ht="12.7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O53" s="36"/>
      <c r="P53" s="36"/>
      <c r="Q53" s="36"/>
    </row>
    <row r="55" spans="12:13" ht="12.75">
      <c r="L55" s="661"/>
      <c r="M55" s="661"/>
    </row>
  </sheetData>
  <sheetProtection/>
  <mergeCells count="19">
    <mergeCell ref="A10:A11"/>
    <mergeCell ref="B10:B11"/>
    <mergeCell ref="C10:E10"/>
    <mergeCell ref="F10:H10"/>
    <mergeCell ref="A46:B46"/>
    <mergeCell ref="A48:Q48"/>
    <mergeCell ref="A8:B8"/>
    <mergeCell ref="P1:Q1"/>
    <mergeCell ref="A2:Q2"/>
    <mergeCell ref="A3:Q3"/>
    <mergeCell ref="N9:Q9"/>
    <mergeCell ref="D6:O6"/>
    <mergeCell ref="N50:P50"/>
    <mergeCell ref="N51:P51"/>
    <mergeCell ref="N52:P52"/>
    <mergeCell ref="R1:R10"/>
    <mergeCell ref="I10:K10"/>
    <mergeCell ref="L10:N10"/>
    <mergeCell ref="O10:Q10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6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5"/>
  <sheetViews>
    <sheetView view="pageBreakPreview" zoomScale="77" zoomScaleNormal="80" zoomScaleSheetLayoutView="77" zoomScalePageLayoutView="0" workbookViewId="0" topLeftCell="A22">
      <selection activeCell="S51" sqref="S51:U53"/>
    </sheetView>
  </sheetViews>
  <sheetFormatPr defaultColWidth="9.140625" defaultRowHeight="12.75"/>
  <cols>
    <col min="2" max="2" width="20.140625" style="0" customWidth="1"/>
    <col min="3" max="3" width="14.7109375" style="0" customWidth="1"/>
    <col min="4" max="4" width="11.28125" style="0" customWidth="1"/>
    <col min="5" max="5" width="12.421875" style="0" customWidth="1"/>
    <col min="6" max="6" width="12.00390625" style="0" customWidth="1"/>
    <col min="7" max="7" width="13.140625" style="0" customWidth="1"/>
    <col min="11" max="16" width="9.57421875" style="0" bestFit="1" customWidth="1"/>
    <col min="20" max="20" width="10.421875" style="0" customWidth="1"/>
    <col min="21" max="21" width="11.140625" style="0" customWidth="1"/>
    <col min="22" max="22" width="11.8515625" style="0" customWidth="1"/>
  </cols>
  <sheetData>
    <row r="1" spans="17:22" ht="15">
      <c r="Q1" s="929" t="s">
        <v>64</v>
      </c>
      <c r="R1" s="929"/>
      <c r="S1" s="929"/>
      <c r="T1" s="929"/>
      <c r="U1" s="929"/>
      <c r="V1" s="929"/>
    </row>
    <row r="3" spans="1:17" ht="15">
      <c r="A3" s="862" t="s">
        <v>0</v>
      </c>
      <c r="B3" s="862"/>
      <c r="C3" s="862"/>
      <c r="D3" s="862"/>
      <c r="E3" s="862"/>
      <c r="F3" s="862"/>
      <c r="G3" s="862"/>
      <c r="H3" s="862"/>
      <c r="I3" s="862"/>
      <c r="J3" s="862"/>
      <c r="K3" s="862"/>
      <c r="L3" s="862"/>
      <c r="M3" s="862"/>
      <c r="N3" s="862"/>
      <c r="O3" s="862"/>
      <c r="P3" s="862"/>
      <c r="Q3" s="862"/>
    </row>
    <row r="4" spans="1:17" ht="20.25">
      <c r="A4" s="846" t="s">
        <v>697</v>
      </c>
      <c r="B4" s="846"/>
      <c r="C4" s="846"/>
      <c r="D4" s="846"/>
      <c r="E4" s="846"/>
      <c r="F4" s="846"/>
      <c r="G4" s="846"/>
      <c r="H4" s="846"/>
      <c r="I4" s="846"/>
      <c r="J4" s="846"/>
      <c r="K4" s="846"/>
      <c r="L4" s="846"/>
      <c r="M4" s="846"/>
      <c r="N4" s="846"/>
      <c r="O4" s="846"/>
      <c r="P4" s="846"/>
      <c r="Q4" s="44"/>
    </row>
    <row r="5" spans="1:17" ht="15.75">
      <c r="A5" s="930" t="s">
        <v>434</v>
      </c>
      <c r="B5" s="930"/>
      <c r="C5" s="930"/>
      <c r="D5" s="930"/>
      <c r="E5" s="930"/>
      <c r="F5" s="930"/>
      <c r="G5" s="930"/>
      <c r="H5" s="930"/>
      <c r="I5" s="930"/>
      <c r="J5" s="930"/>
      <c r="K5" s="930"/>
      <c r="L5" s="930"/>
      <c r="M5" s="930"/>
      <c r="N5" s="930"/>
      <c r="O5" s="930"/>
      <c r="P5" s="930"/>
      <c r="Q5" s="930"/>
    </row>
    <row r="6" spans="1:21" ht="12.75">
      <c r="A6" s="36"/>
      <c r="B6" s="36"/>
      <c r="C6" s="152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U6" s="36"/>
    </row>
    <row r="8" spans="1:19" ht="15.75">
      <c r="A8" s="749" t="s">
        <v>845</v>
      </c>
      <c r="B8" s="749"/>
      <c r="C8" s="749"/>
      <c r="D8" s="749"/>
      <c r="E8" s="749"/>
      <c r="F8" s="749"/>
      <c r="G8" s="749"/>
      <c r="H8" s="749"/>
      <c r="I8" s="749"/>
      <c r="J8" s="749"/>
      <c r="K8" s="749"/>
      <c r="L8" s="749"/>
      <c r="M8" s="749"/>
      <c r="N8" s="749"/>
      <c r="O8" s="749"/>
      <c r="P8" s="749"/>
      <c r="Q8" s="749"/>
      <c r="R8" s="749"/>
      <c r="S8" s="749"/>
    </row>
    <row r="9" spans="1:22" ht="15.75">
      <c r="A9" s="47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Q9" s="36"/>
      <c r="R9" s="36"/>
      <c r="S9" s="36"/>
      <c r="U9" s="931" t="s">
        <v>220</v>
      </c>
      <c r="V9" s="931"/>
    </row>
    <row r="10" spans="16:22" ht="12.75">
      <c r="P10" s="855" t="s">
        <v>777</v>
      </c>
      <c r="Q10" s="855"/>
      <c r="R10" s="855"/>
      <c r="S10" s="855"/>
      <c r="T10" s="855"/>
      <c r="U10" s="855"/>
      <c r="V10" s="855"/>
    </row>
    <row r="11" spans="1:22" ht="34.5" customHeight="1">
      <c r="A11" s="926" t="s">
        <v>22</v>
      </c>
      <c r="B11" s="858" t="s">
        <v>199</v>
      </c>
      <c r="C11" s="858" t="s">
        <v>368</v>
      </c>
      <c r="D11" s="858" t="s">
        <v>470</v>
      </c>
      <c r="E11" s="928" t="s">
        <v>757</v>
      </c>
      <c r="F11" s="928"/>
      <c r="G11" s="928"/>
      <c r="H11" s="740" t="s">
        <v>788</v>
      </c>
      <c r="I11" s="776"/>
      <c r="J11" s="741"/>
      <c r="K11" s="821" t="s">
        <v>370</v>
      </c>
      <c r="L11" s="822"/>
      <c r="M11" s="917"/>
      <c r="N11" s="774" t="s">
        <v>152</v>
      </c>
      <c r="O11" s="925"/>
      <c r="P11" s="775"/>
      <c r="Q11" s="758" t="s">
        <v>789</v>
      </c>
      <c r="R11" s="758"/>
      <c r="S11" s="758"/>
      <c r="T11" s="858" t="s">
        <v>241</v>
      </c>
      <c r="U11" s="858" t="s">
        <v>423</v>
      </c>
      <c r="V11" s="858" t="s">
        <v>371</v>
      </c>
    </row>
    <row r="12" spans="1:22" ht="60.75" customHeight="1">
      <c r="A12" s="927"/>
      <c r="B12" s="859"/>
      <c r="C12" s="859"/>
      <c r="D12" s="859"/>
      <c r="E12" s="5" t="s">
        <v>174</v>
      </c>
      <c r="F12" s="5" t="s">
        <v>200</v>
      </c>
      <c r="G12" s="5" t="s">
        <v>17</v>
      </c>
      <c r="H12" s="5" t="s">
        <v>174</v>
      </c>
      <c r="I12" s="5" t="s">
        <v>200</v>
      </c>
      <c r="J12" s="5" t="s">
        <v>17</v>
      </c>
      <c r="K12" s="5" t="s">
        <v>174</v>
      </c>
      <c r="L12" s="5" t="s">
        <v>200</v>
      </c>
      <c r="M12" s="5" t="s">
        <v>17</v>
      </c>
      <c r="N12" s="5" t="s">
        <v>174</v>
      </c>
      <c r="O12" s="5" t="s">
        <v>200</v>
      </c>
      <c r="P12" s="5" t="s">
        <v>17</v>
      </c>
      <c r="Q12" s="5" t="s">
        <v>230</v>
      </c>
      <c r="R12" s="5" t="s">
        <v>212</v>
      </c>
      <c r="S12" s="5" t="s">
        <v>213</v>
      </c>
      <c r="T12" s="859"/>
      <c r="U12" s="859"/>
      <c r="V12" s="859"/>
    </row>
    <row r="13" spans="1:22" ht="12.75">
      <c r="A13" s="151">
        <v>1</v>
      </c>
      <c r="B13" s="105">
        <v>2</v>
      </c>
      <c r="C13" s="8">
        <v>3</v>
      </c>
      <c r="D13" s="105">
        <v>4</v>
      </c>
      <c r="E13" s="105">
        <v>5</v>
      </c>
      <c r="F13" s="8">
        <v>6</v>
      </c>
      <c r="G13" s="105">
        <v>7</v>
      </c>
      <c r="H13" s="105">
        <v>8</v>
      </c>
      <c r="I13" s="8">
        <v>9</v>
      </c>
      <c r="J13" s="105">
        <v>10</v>
      </c>
      <c r="K13" s="105">
        <v>11</v>
      </c>
      <c r="L13" s="8">
        <v>12</v>
      </c>
      <c r="M13" s="105">
        <v>13</v>
      </c>
      <c r="N13" s="105">
        <v>14</v>
      </c>
      <c r="O13" s="8">
        <v>15</v>
      </c>
      <c r="P13" s="105">
        <v>16</v>
      </c>
      <c r="Q13" s="105">
        <v>17</v>
      </c>
      <c r="R13" s="8">
        <v>18</v>
      </c>
      <c r="S13" s="105">
        <v>19</v>
      </c>
      <c r="T13" s="105">
        <v>20</v>
      </c>
      <c r="U13" s="8">
        <v>21</v>
      </c>
      <c r="V13" s="105">
        <v>22</v>
      </c>
    </row>
    <row r="14" spans="1:28" ht="15.75">
      <c r="A14" s="18">
        <v>1</v>
      </c>
      <c r="B14" s="514" t="s">
        <v>879</v>
      </c>
      <c r="C14" s="543">
        <v>3699</v>
      </c>
      <c r="D14" s="543">
        <v>3699</v>
      </c>
      <c r="E14" s="541">
        <v>219.71956546564107</v>
      </c>
      <c r="F14" s="540">
        <v>142.54977086562985</v>
      </c>
      <c r="G14" s="541">
        <f>E14+F14</f>
        <v>362.2693363312709</v>
      </c>
      <c r="H14" s="541">
        <v>11.44</v>
      </c>
      <c r="I14" s="540">
        <v>-2.16</v>
      </c>
      <c r="J14" s="541">
        <f>H14+I14</f>
        <v>9.28</v>
      </c>
      <c r="K14" s="541">
        <v>209.90054824962087</v>
      </c>
      <c r="L14" s="540">
        <v>136.17950722608393</v>
      </c>
      <c r="M14" s="541">
        <f>K14+L14</f>
        <v>346.0800554757048</v>
      </c>
      <c r="N14" s="541">
        <v>199.74</v>
      </c>
      <c r="O14" s="540">
        <v>133.164</v>
      </c>
      <c r="P14" s="541">
        <f>N14+O14</f>
        <v>332.904</v>
      </c>
      <c r="Q14" s="541">
        <f>H14+K14-N14</f>
        <v>21.600548249620857</v>
      </c>
      <c r="R14" s="541">
        <f>I14+L14-O14</f>
        <v>0.8555072260839438</v>
      </c>
      <c r="S14" s="541">
        <f>Q14+R14</f>
        <v>22.4560554757048</v>
      </c>
      <c r="T14" s="922" t="s">
        <v>880</v>
      </c>
      <c r="U14" s="151">
        <v>3699</v>
      </c>
      <c r="V14" s="151">
        <v>3699</v>
      </c>
      <c r="X14" s="351"/>
      <c r="Z14" s="351"/>
      <c r="AB14" s="351"/>
    </row>
    <row r="15" spans="1:28" ht="15.75">
      <c r="A15" s="18">
        <v>2</v>
      </c>
      <c r="B15" s="514" t="s">
        <v>881</v>
      </c>
      <c r="C15" s="543">
        <v>2377</v>
      </c>
      <c r="D15" s="543">
        <v>2377</v>
      </c>
      <c r="E15" s="541">
        <v>137.88849269609545</v>
      </c>
      <c r="F15" s="540">
        <v>88.39190531913123</v>
      </c>
      <c r="G15" s="541">
        <f aca="true" t="shared" si="0" ref="G15:G46">E15+F15</f>
        <v>226.2803980152267</v>
      </c>
      <c r="H15" s="541">
        <v>1.56</v>
      </c>
      <c r="I15" s="540">
        <v>-0.06</v>
      </c>
      <c r="J15" s="541">
        <f aca="true" t="shared" si="1" ref="J15:J46">H15+I15</f>
        <v>1.5</v>
      </c>
      <c r="K15" s="541">
        <v>131.72641295228786</v>
      </c>
      <c r="L15" s="540">
        <v>84.4418481772266</v>
      </c>
      <c r="M15" s="541">
        <f aca="true" t="shared" si="2" ref="M15:M46">K15+L15</f>
        <v>216.16826112951446</v>
      </c>
      <c r="N15" s="541">
        <v>125.35</v>
      </c>
      <c r="O15" s="540">
        <v>82.572</v>
      </c>
      <c r="P15" s="541">
        <f aca="true" t="shared" si="3" ref="P15:P46">N15+O15</f>
        <v>207.922</v>
      </c>
      <c r="Q15" s="541">
        <f aca="true" t="shared" si="4" ref="Q15:R46">H15+K15-N15</f>
        <v>7.936412952287867</v>
      </c>
      <c r="R15" s="541">
        <f t="shared" si="4"/>
        <v>1.8098481772265984</v>
      </c>
      <c r="S15" s="541">
        <f aca="true" t="shared" si="5" ref="S15:S46">Q15+R15</f>
        <v>9.746261129514465</v>
      </c>
      <c r="T15" s="923"/>
      <c r="U15" s="151">
        <v>2377</v>
      </c>
      <c r="V15" s="151">
        <v>2377</v>
      </c>
      <c r="X15" s="351"/>
      <c r="Z15" s="351"/>
      <c r="AB15" s="351"/>
    </row>
    <row r="16" spans="1:28" ht="15.75">
      <c r="A16" s="18">
        <v>3</v>
      </c>
      <c r="B16" s="514" t="s">
        <v>882</v>
      </c>
      <c r="C16" s="543">
        <v>4390</v>
      </c>
      <c r="D16" s="543">
        <v>4390</v>
      </c>
      <c r="E16" s="541">
        <v>260.7726053333577</v>
      </c>
      <c r="F16" s="540">
        <v>169.17910086512975</v>
      </c>
      <c r="G16" s="541">
        <f t="shared" si="0"/>
        <v>429.9517061984875</v>
      </c>
      <c r="H16" s="541">
        <v>13.2</v>
      </c>
      <c r="I16" s="540">
        <v>-2.36</v>
      </c>
      <c r="J16" s="541">
        <f t="shared" si="1"/>
        <v>10.84</v>
      </c>
      <c r="K16" s="541">
        <v>249.1189745071349</v>
      </c>
      <c r="L16" s="540">
        <v>161.6188258238736</v>
      </c>
      <c r="M16" s="541">
        <f t="shared" si="2"/>
        <v>410.73780033100854</v>
      </c>
      <c r="N16" s="541">
        <v>237.06</v>
      </c>
      <c r="O16" s="540">
        <v>158.04</v>
      </c>
      <c r="P16" s="541">
        <f t="shared" si="3"/>
        <v>395.1</v>
      </c>
      <c r="Q16" s="541">
        <f t="shared" si="4"/>
        <v>25.258974507134894</v>
      </c>
      <c r="R16" s="541">
        <f t="shared" si="4"/>
        <v>1.2188258238736012</v>
      </c>
      <c r="S16" s="541">
        <f t="shared" si="5"/>
        <v>26.477800331008496</v>
      </c>
      <c r="T16" s="923"/>
      <c r="U16" s="151">
        <v>4390</v>
      </c>
      <c r="V16" s="151">
        <v>4390</v>
      </c>
      <c r="X16" s="351"/>
      <c r="Z16" s="351"/>
      <c r="AB16" s="351"/>
    </row>
    <row r="17" spans="1:28" ht="15.75">
      <c r="A17" s="18">
        <v>4</v>
      </c>
      <c r="B17" s="514" t="s">
        <v>883</v>
      </c>
      <c r="C17" s="543">
        <v>3445</v>
      </c>
      <c r="D17" s="543">
        <v>3445</v>
      </c>
      <c r="E17" s="541">
        <v>200.238072002156</v>
      </c>
      <c r="F17" s="540">
        <v>134.90224178071156</v>
      </c>
      <c r="G17" s="541">
        <f t="shared" si="0"/>
        <v>335.14031378286757</v>
      </c>
      <c r="H17" s="541">
        <v>8.33</v>
      </c>
      <c r="I17" s="540">
        <v>-1.25</v>
      </c>
      <c r="J17" s="541">
        <f t="shared" si="1"/>
        <v>7.08</v>
      </c>
      <c r="K17" s="541">
        <v>191.289660548105</v>
      </c>
      <c r="L17" s="540">
        <v>128.8737308929673</v>
      </c>
      <c r="M17" s="541">
        <f t="shared" si="2"/>
        <v>320.1633914410723</v>
      </c>
      <c r="N17" s="541">
        <v>182.03</v>
      </c>
      <c r="O17" s="540">
        <v>126.02</v>
      </c>
      <c r="P17" s="541">
        <f t="shared" si="3"/>
        <v>308.05</v>
      </c>
      <c r="Q17" s="541">
        <f t="shared" si="4"/>
        <v>17.589660548105</v>
      </c>
      <c r="R17" s="541">
        <f t="shared" si="4"/>
        <v>1.603730892967306</v>
      </c>
      <c r="S17" s="541">
        <f t="shared" si="5"/>
        <v>19.193391441072308</v>
      </c>
      <c r="T17" s="923"/>
      <c r="U17" s="151">
        <v>3445</v>
      </c>
      <c r="V17" s="151">
        <v>3445</v>
      </c>
      <c r="X17" s="351"/>
      <c r="Z17" s="351"/>
      <c r="AB17" s="351"/>
    </row>
    <row r="18" spans="1:28" ht="15.75">
      <c r="A18" s="18">
        <v>5</v>
      </c>
      <c r="B18" s="514" t="s">
        <v>884</v>
      </c>
      <c r="C18" s="543">
        <v>7608</v>
      </c>
      <c r="D18" s="543">
        <v>7608</v>
      </c>
      <c r="E18" s="541">
        <v>447.0073226325118</v>
      </c>
      <c r="F18" s="540">
        <v>293.1838277963917</v>
      </c>
      <c r="G18" s="541">
        <f t="shared" si="0"/>
        <v>740.1911504289035</v>
      </c>
      <c r="H18" s="541">
        <v>16.33</v>
      </c>
      <c r="I18" s="540">
        <v>-4.36</v>
      </c>
      <c r="J18" s="541">
        <f t="shared" si="1"/>
        <v>11.969999999999999</v>
      </c>
      <c r="K18" s="541">
        <v>427.03107433020904</v>
      </c>
      <c r="L18" s="540">
        <v>280.0820299711624</v>
      </c>
      <c r="M18" s="541">
        <f t="shared" si="2"/>
        <v>707.1131043013714</v>
      </c>
      <c r="N18" s="541">
        <v>406.36</v>
      </c>
      <c r="O18" s="540">
        <v>273.88</v>
      </c>
      <c r="P18" s="541">
        <f t="shared" si="3"/>
        <v>680.24</v>
      </c>
      <c r="Q18" s="541">
        <f t="shared" si="4"/>
        <v>37.00107433020901</v>
      </c>
      <c r="R18" s="541">
        <f t="shared" si="4"/>
        <v>1.8420299711623898</v>
      </c>
      <c r="S18" s="541">
        <f t="shared" si="5"/>
        <v>38.8431043013714</v>
      </c>
      <c r="T18" s="923"/>
      <c r="U18" s="151">
        <v>7608</v>
      </c>
      <c r="V18" s="151">
        <v>7608</v>
      </c>
      <c r="X18" s="351"/>
      <c r="Z18" s="351"/>
      <c r="AB18" s="351"/>
    </row>
    <row r="19" spans="1:28" ht="15.75">
      <c r="A19" s="18">
        <v>6</v>
      </c>
      <c r="B19" s="514" t="s">
        <v>885</v>
      </c>
      <c r="C19" s="543">
        <v>2923</v>
      </c>
      <c r="D19" s="543">
        <v>2923</v>
      </c>
      <c r="E19" s="541">
        <v>203.40615224918238</v>
      </c>
      <c r="F19" s="540">
        <v>132.00123340723331</v>
      </c>
      <c r="G19" s="541">
        <f t="shared" si="0"/>
        <v>335.4073856564157</v>
      </c>
      <c r="H19" s="541">
        <v>6.009</v>
      </c>
      <c r="I19" s="540">
        <v>-1.36</v>
      </c>
      <c r="J19" s="541">
        <f t="shared" si="1"/>
        <v>4.649</v>
      </c>
      <c r="K19" s="541">
        <v>194.31616289595172</v>
      </c>
      <c r="L19" s="540">
        <v>126.10236277108235</v>
      </c>
      <c r="M19" s="541">
        <f t="shared" si="2"/>
        <v>320.4185256670341</v>
      </c>
      <c r="N19" s="541">
        <v>184.91</v>
      </c>
      <c r="O19" s="540">
        <v>123.31</v>
      </c>
      <c r="P19" s="541">
        <f t="shared" si="3"/>
        <v>308.22</v>
      </c>
      <c r="Q19" s="541">
        <f t="shared" si="4"/>
        <v>15.415162895951738</v>
      </c>
      <c r="R19" s="541">
        <f t="shared" si="4"/>
        <v>1.432362771082353</v>
      </c>
      <c r="S19" s="541">
        <f t="shared" si="5"/>
        <v>16.84752566703409</v>
      </c>
      <c r="T19" s="923"/>
      <c r="U19" s="151">
        <v>2923</v>
      </c>
      <c r="V19" s="151">
        <v>2923</v>
      </c>
      <c r="X19" s="351"/>
      <c r="Z19" s="351"/>
      <c r="AB19" s="351"/>
    </row>
    <row r="20" spans="1:28" ht="15.75">
      <c r="A20" s="18">
        <v>7</v>
      </c>
      <c r="B20" s="514" t="s">
        <v>886</v>
      </c>
      <c r="C20" s="543">
        <v>2070</v>
      </c>
      <c r="D20" s="543">
        <v>2070</v>
      </c>
      <c r="E20" s="541">
        <v>122.96111458771082</v>
      </c>
      <c r="F20" s="540">
        <v>79.7723778566785</v>
      </c>
      <c r="G20" s="541">
        <f t="shared" si="0"/>
        <v>202.73349244438933</v>
      </c>
      <c r="H20" s="541">
        <v>3.65</v>
      </c>
      <c r="I20" s="540">
        <v>-1.54</v>
      </c>
      <c r="J20" s="541">
        <f t="shared" si="1"/>
        <v>2.11</v>
      </c>
      <c r="K20" s="541">
        <v>117.46612237580166</v>
      </c>
      <c r="L20" s="540">
        <v>76.20751012651898</v>
      </c>
      <c r="M20" s="541">
        <f t="shared" si="2"/>
        <v>193.67363250232063</v>
      </c>
      <c r="N20" s="541">
        <v>111.78</v>
      </c>
      <c r="O20" s="540">
        <v>74.52</v>
      </c>
      <c r="P20" s="541">
        <f t="shared" si="3"/>
        <v>186.3</v>
      </c>
      <c r="Q20" s="541">
        <f t="shared" si="4"/>
        <v>9.336122375801665</v>
      </c>
      <c r="R20" s="541">
        <f t="shared" si="4"/>
        <v>0.14751012651898066</v>
      </c>
      <c r="S20" s="541">
        <f t="shared" si="5"/>
        <v>9.483632502320646</v>
      </c>
      <c r="T20" s="923"/>
      <c r="U20" s="151">
        <v>2070</v>
      </c>
      <c r="V20" s="151">
        <v>2070</v>
      </c>
      <c r="X20" s="351"/>
      <c r="Z20" s="351"/>
      <c r="AB20" s="351"/>
    </row>
    <row r="21" spans="1:28" ht="15.75">
      <c r="A21" s="18">
        <v>8</v>
      </c>
      <c r="B21" s="514" t="s">
        <v>887</v>
      </c>
      <c r="C21" s="543">
        <v>3051</v>
      </c>
      <c r="D21" s="543">
        <v>3051</v>
      </c>
      <c r="E21" s="541">
        <v>181.22959051999783</v>
      </c>
      <c r="F21" s="540">
        <v>117.571125335467</v>
      </c>
      <c r="G21" s="541">
        <f t="shared" si="0"/>
        <v>298.80071585546483</v>
      </c>
      <c r="H21" s="541">
        <v>2.05</v>
      </c>
      <c r="I21" s="540">
        <v>-0.87</v>
      </c>
      <c r="J21" s="541">
        <f t="shared" si="1"/>
        <v>1.1799999999999997</v>
      </c>
      <c r="K21" s="541">
        <v>173.13064646102453</v>
      </c>
      <c r="L21" s="540">
        <v>112.31710731609742</v>
      </c>
      <c r="M21" s="541">
        <f t="shared" si="2"/>
        <v>285.44775377712193</v>
      </c>
      <c r="N21" s="541">
        <v>164.75</v>
      </c>
      <c r="O21" s="540">
        <v>109.83</v>
      </c>
      <c r="P21" s="541">
        <f t="shared" si="3"/>
        <v>274.58</v>
      </c>
      <c r="Q21" s="541">
        <f t="shared" si="4"/>
        <v>10.430646461024537</v>
      </c>
      <c r="R21" s="541">
        <f t="shared" si="4"/>
        <v>1.6171073160974174</v>
      </c>
      <c r="S21" s="541">
        <f t="shared" si="5"/>
        <v>12.047753777121954</v>
      </c>
      <c r="T21" s="923"/>
      <c r="U21" s="151">
        <v>3051</v>
      </c>
      <c r="V21" s="151">
        <v>3051</v>
      </c>
      <c r="X21" s="351"/>
      <c r="Z21" s="351"/>
      <c r="AB21" s="351"/>
    </row>
    <row r="22" spans="1:28" ht="15.75">
      <c r="A22" s="18">
        <v>9</v>
      </c>
      <c r="B22" s="515" t="s">
        <v>888</v>
      </c>
      <c r="C22" s="543">
        <v>5272</v>
      </c>
      <c r="D22" s="543">
        <v>5272</v>
      </c>
      <c r="E22" s="541">
        <v>306.09375331165154</v>
      </c>
      <c r="F22" s="540">
        <v>198.89570324437557</v>
      </c>
      <c r="G22" s="541">
        <f t="shared" si="0"/>
        <v>504.9894565560271</v>
      </c>
      <c r="H22" s="541">
        <v>10.51</v>
      </c>
      <c r="I22" s="540">
        <v>-2.36</v>
      </c>
      <c r="J22" s="541">
        <f t="shared" si="1"/>
        <v>8.15</v>
      </c>
      <c r="K22" s="541">
        <v>292.4147719832758</v>
      </c>
      <c r="L22" s="540">
        <v>190.0074527845844</v>
      </c>
      <c r="M22" s="541">
        <f t="shared" si="2"/>
        <v>482.42222476786014</v>
      </c>
      <c r="N22" s="541">
        <v>278.26</v>
      </c>
      <c r="O22" s="540">
        <v>185.8</v>
      </c>
      <c r="P22" s="541">
        <f t="shared" si="3"/>
        <v>464.06</v>
      </c>
      <c r="Q22" s="541">
        <f t="shared" si="4"/>
        <v>24.664771983275784</v>
      </c>
      <c r="R22" s="541">
        <f t="shared" si="4"/>
        <v>1.8474527845843625</v>
      </c>
      <c r="S22" s="541">
        <f t="shared" si="5"/>
        <v>26.512224767860147</v>
      </c>
      <c r="T22" s="923"/>
      <c r="U22" s="151">
        <v>5272</v>
      </c>
      <c r="V22" s="151">
        <v>5272</v>
      </c>
      <c r="X22" s="351"/>
      <c r="Z22" s="351"/>
      <c r="AB22" s="351"/>
    </row>
    <row r="23" spans="1:28" ht="15.75">
      <c r="A23" s="18">
        <v>10</v>
      </c>
      <c r="B23" s="515" t="s">
        <v>889</v>
      </c>
      <c r="C23" s="543">
        <v>1221</v>
      </c>
      <c r="D23" s="543">
        <v>1221</v>
      </c>
      <c r="E23" s="541">
        <v>85.04315413111401</v>
      </c>
      <c r="F23" s="540">
        <v>55.151273579925885</v>
      </c>
      <c r="G23" s="541">
        <f t="shared" si="0"/>
        <v>140.1944277110399</v>
      </c>
      <c r="H23" s="541">
        <v>0.0386</v>
      </c>
      <c r="I23" s="540">
        <v>0</v>
      </c>
      <c r="J23" s="541">
        <f t="shared" si="1"/>
        <v>0.0386</v>
      </c>
      <c r="K23" s="541">
        <v>81.24267240001097</v>
      </c>
      <c r="L23" s="540">
        <v>52.68667366771683</v>
      </c>
      <c r="M23" s="541">
        <f t="shared" si="2"/>
        <v>133.9293460677278</v>
      </c>
      <c r="N23" s="541">
        <v>77.31</v>
      </c>
      <c r="O23" s="540">
        <v>51.519999999999996</v>
      </c>
      <c r="P23" s="541">
        <f t="shared" si="3"/>
        <v>128.82999999999998</v>
      </c>
      <c r="Q23" s="541">
        <f t="shared" si="4"/>
        <v>3.9712724000109745</v>
      </c>
      <c r="R23" s="541">
        <f t="shared" si="4"/>
        <v>1.166673667716836</v>
      </c>
      <c r="S23" s="541">
        <f t="shared" si="5"/>
        <v>5.13794606772781</v>
      </c>
      <c r="T23" s="923"/>
      <c r="U23" s="151">
        <v>1221</v>
      </c>
      <c r="V23" s="151">
        <v>1221</v>
      </c>
      <c r="X23" s="351"/>
      <c r="Z23" s="351"/>
      <c r="AB23" s="351"/>
    </row>
    <row r="24" spans="1:28" ht="15.75">
      <c r="A24" s="18">
        <v>11</v>
      </c>
      <c r="B24" s="514" t="s">
        <v>890</v>
      </c>
      <c r="C24" s="543">
        <v>1165</v>
      </c>
      <c r="D24" s="543">
        <v>1165</v>
      </c>
      <c r="E24" s="541">
        <v>69.20275289598217</v>
      </c>
      <c r="F24" s="540">
        <v>44.8960484072611</v>
      </c>
      <c r="G24" s="541">
        <f t="shared" si="0"/>
        <v>114.09880130324328</v>
      </c>
      <c r="H24" s="541">
        <v>2.22</v>
      </c>
      <c r="I24" s="540">
        <v>-0.36</v>
      </c>
      <c r="J24" s="541">
        <f t="shared" si="1"/>
        <v>1.8600000000000003</v>
      </c>
      <c r="K24" s="541">
        <v>66.11016066077725</v>
      </c>
      <c r="L24" s="540">
        <v>42.88973396009402</v>
      </c>
      <c r="M24" s="541">
        <f t="shared" si="2"/>
        <v>108.99989462087127</v>
      </c>
      <c r="N24" s="541">
        <v>62.91</v>
      </c>
      <c r="O24" s="540">
        <v>41.94</v>
      </c>
      <c r="P24" s="541">
        <f t="shared" si="3"/>
        <v>104.85</v>
      </c>
      <c r="Q24" s="541">
        <f t="shared" si="4"/>
        <v>5.420160660777256</v>
      </c>
      <c r="R24" s="541">
        <f t="shared" si="4"/>
        <v>0.5897339600940228</v>
      </c>
      <c r="S24" s="541">
        <f t="shared" si="5"/>
        <v>6.009894620871279</v>
      </c>
      <c r="T24" s="923"/>
      <c r="U24" s="151">
        <v>1165</v>
      </c>
      <c r="V24" s="151">
        <v>1165</v>
      </c>
      <c r="X24" s="351"/>
      <c r="Z24" s="351"/>
      <c r="AB24" s="351"/>
    </row>
    <row r="25" spans="1:28" ht="15.75">
      <c r="A25" s="18">
        <v>12</v>
      </c>
      <c r="B25" s="514" t="s">
        <v>891</v>
      </c>
      <c r="C25" s="543">
        <v>3993</v>
      </c>
      <c r="D25" s="543">
        <v>3993</v>
      </c>
      <c r="E25" s="541">
        <v>234.98795221172648</v>
      </c>
      <c r="F25" s="540">
        <v>158.1531280803232</v>
      </c>
      <c r="G25" s="541">
        <f t="shared" si="0"/>
        <v>393.14108029204965</v>
      </c>
      <c r="H25" s="541">
        <v>8.67</v>
      </c>
      <c r="I25" s="540">
        <v>-1.45</v>
      </c>
      <c r="J25" s="541">
        <f t="shared" si="1"/>
        <v>7.22</v>
      </c>
      <c r="K25" s="541">
        <v>224.48660817604895</v>
      </c>
      <c r="L25" s="540">
        <v>151.08558167058396</v>
      </c>
      <c r="M25" s="541">
        <f t="shared" si="2"/>
        <v>375.5721898466329</v>
      </c>
      <c r="N25" s="541">
        <v>213.62</v>
      </c>
      <c r="O25" s="540">
        <v>147.74</v>
      </c>
      <c r="P25" s="541">
        <f t="shared" si="3"/>
        <v>361.36</v>
      </c>
      <c r="Q25" s="541">
        <f t="shared" si="4"/>
        <v>19.53660817604893</v>
      </c>
      <c r="R25" s="541">
        <f t="shared" si="4"/>
        <v>1.8955816705839652</v>
      </c>
      <c r="S25" s="541">
        <f t="shared" si="5"/>
        <v>21.432189846632895</v>
      </c>
      <c r="T25" s="923"/>
      <c r="U25" s="151">
        <v>3993</v>
      </c>
      <c r="V25" s="151">
        <v>3993</v>
      </c>
      <c r="X25" s="351"/>
      <c r="Z25" s="351"/>
      <c r="AB25" s="351"/>
    </row>
    <row r="26" spans="1:28" ht="15.75">
      <c r="A26" s="18">
        <v>13</v>
      </c>
      <c r="B26" s="514" t="s">
        <v>892</v>
      </c>
      <c r="C26" s="543">
        <v>5470</v>
      </c>
      <c r="D26" s="543">
        <v>5470</v>
      </c>
      <c r="E26" s="540">
        <v>324.9262303356416</v>
      </c>
      <c r="F26" s="540">
        <v>214.01092030471239</v>
      </c>
      <c r="G26" s="541">
        <f t="shared" si="0"/>
        <v>538.937150640354</v>
      </c>
      <c r="H26" s="540">
        <v>15.35</v>
      </c>
      <c r="I26" s="540">
        <v>-2.26</v>
      </c>
      <c r="J26" s="541">
        <f t="shared" si="1"/>
        <v>13.09</v>
      </c>
      <c r="K26" s="540">
        <v>310.4056470510314</v>
      </c>
      <c r="L26" s="540">
        <v>204.44720108016205</v>
      </c>
      <c r="M26" s="541">
        <f t="shared" si="2"/>
        <v>514.8528481311935</v>
      </c>
      <c r="N26" s="540">
        <v>295.38</v>
      </c>
      <c r="O26" s="540">
        <v>199.92</v>
      </c>
      <c r="P26" s="541">
        <f t="shared" si="3"/>
        <v>495.29999999999995</v>
      </c>
      <c r="Q26" s="541">
        <f t="shared" si="4"/>
        <v>30.37564705103142</v>
      </c>
      <c r="R26" s="541">
        <f t="shared" si="4"/>
        <v>2.2672010801620672</v>
      </c>
      <c r="S26" s="541">
        <f t="shared" si="5"/>
        <v>32.64284813119349</v>
      </c>
      <c r="T26" s="923"/>
      <c r="U26" s="151">
        <v>5470</v>
      </c>
      <c r="V26" s="151">
        <v>5470</v>
      </c>
      <c r="X26" s="351"/>
      <c r="Z26" s="351"/>
      <c r="AB26" s="351"/>
    </row>
    <row r="27" spans="1:28" ht="15.75">
      <c r="A27" s="18">
        <v>14</v>
      </c>
      <c r="B27" s="514" t="s">
        <v>893</v>
      </c>
      <c r="C27" s="543">
        <v>2045</v>
      </c>
      <c r="D27" s="543">
        <v>2045</v>
      </c>
      <c r="E27" s="540">
        <v>91.90292788821691</v>
      </c>
      <c r="F27" s="540">
        <v>64.71496686725231</v>
      </c>
      <c r="G27" s="541">
        <f t="shared" si="0"/>
        <v>156.61789475546922</v>
      </c>
      <c r="H27" s="540">
        <v>2.89</v>
      </c>
      <c r="I27" s="540">
        <v>-0.02</v>
      </c>
      <c r="J27" s="541">
        <f t="shared" si="1"/>
        <v>2.87</v>
      </c>
      <c r="K27" s="540">
        <v>87.79589067819578</v>
      </c>
      <c r="L27" s="540">
        <v>61.82298466436633</v>
      </c>
      <c r="M27" s="541">
        <f t="shared" si="2"/>
        <v>149.6188753425621</v>
      </c>
      <c r="N27" s="540">
        <v>83.54599999999999</v>
      </c>
      <c r="O27" s="540">
        <v>60.454</v>
      </c>
      <c r="P27" s="541">
        <f t="shared" si="3"/>
        <v>144</v>
      </c>
      <c r="Q27" s="541">
        <f t="shared" si="4"/>
        <v>7.139890678195783</v>
      </c>
      <c r="R27" s="541">
        <f t="shared" si="4"/>
        <v>1.348984664366327</v>
      </c>
      <c r="S27" s="541">
        <f t="shared" si="5"/>
        <v>8.48887534256211</v>
      </c>
      <c r="T27" s="923"/>
      <c r="U27" s="151">
        <v>2045</v>
      </c>
      <c r="V27" s="151">
        <v>2045</v>
      </c>
      <c r="X27" s="351"/>
      <c r="Z27" s="351"/>
      <c r="AB27" s="351"/>
    </row>
    <row r="28" spans="1:28" ht="15.75">
      <c r="A28" s="18">
        <v>15</v>
      </c>
      <c r="B28" s="514" t="s">
        <v>894</v>
      </c>
      <c r="C28" s="543">
        <v>2183</v>
      </c>
      <c r="D28" s="543">
        <v>2183</v>
      </c>
      <c r="E28" s="540">
        <v>119.73803294750691</v>
      </c>
      <c r="F28" s="540">
        <v>82.87677796113861</v>
      </c>
      <c r="G28" s="541">
        <f t="shared" si="0"/>
        <v>202.61481090864552</v>
      </c>
      <c r="H28" s="540">
        <v>5.34</v>
      </c>
      <c r="I28" s="540">
        <v>-1.25</v>
      </c>
      <c r="J28" s="541">
        <f t="shared" si="1"/>
        <v>4.09</v>
      </c>
      <c r="K28" s="540">
        <v>114.3870765844159</v>
      </c>
      <c r="L28" s="540">
        <v>79.17318081045491</v>
      </c>
      <c r="M28" s="541">
        <f t="shared" si="2"/>
        <v>193.5602573948708</v>
      </c>
      <c r="N28" s="540">
        <v>108.85</v>
      </c>
      <c r="O28" s="540">
        <v>77.41999999999999</v>
      </c>
      <c r="P28" s="541">
        <f t="shared" si="3"/>
        <v>186.26999999999998</v>
      </c>
      <c r="Q28" s="541">
        <f t="shared" si="4"/>
        <v>10.877076584415903</v>
      </c>
      <c r="R28" s="541">
        <f t="shared" si="4"/>
        <v>0.5031808104549214</v>
      </c>
      <c r="S28" s="541">
        <f t="shared" si="5"/>
        <v>11.380257394870824</v>
      </c>
      <c r="T28" s="923"/>
      <c r="U28" s="151">
        <v>2183</v>
      </c>
      <c r="V28" s="151">
        <v>2183</v>
      </c>
      <c r="X28" s="351"/>
      <c r="Z28" s="351"/>
      <c r="AB28" s="351"/>
    </row>
    <row r="29" spans="1:28" ht="15.75">
      <c r="A29" s="18">
        <v>16</v>
      </c>
      <c r="B29" s="514" t="s">
        <v>895</v>
      </c>
      <c r="C29" s="543">
        <v>950</v>
      </c>
      <c r="D29" s="543">
        <v>950</v>
      </c>
      <c r="E29" s="540">
        <v>72.0518250625788</v>
      </c>
      <c r="F29" s="540">
        <v>51.01920999261</v>
      </c>
      <c r="G29" s="541">
        <f t="shared" si="0"/>
        <v>123.0710350551888</v>
      </c>
      <c r="H29" s="540">
        <v>1.6</v>
      </c>
      <c r="I29" s="540">
        <v>-0.04</v>
      </c>
      <c r="J29" s="541">
        <f t="shared" si="1"/>
        <v>1.56</v>
      </c>
      <c r="K29" s="540">
        <v>68.83191103609776</v>
      </c>
      <c r="L29" s="540">
        <v>48.73926372289177</v>
      </c>
      <c r="M29" s="541">
        <f t="shared" si="2"/>
        <v>117.57117475898954</v>
      </c>
      <c r="N29" s="540">
        <v>65.5</v>
      </c>
      <c r="O29" s="540">
        <v>47.66</v>
      </c>
      <c r="P29" s="541">
        <f t="shared" si="3"/>
        <v>113.16</v>
      </c>
      <c r="Q29" s="541">
        <f t="shared" si="4"/>
        <v>4.931911036097759</v>
      </c>
      <c r="R29" s="541">
        <f t="shared" si="4"/>
        <v>1.039263722891775</v>
      </c>
      <c r="S29" s="541">
        <f t="shared" si="5"/>
        <v>5.971174758989534</v>
      </c>
      <c r="T29" s="923"/>
      <c r="U29" s="151">
        <v>950</v>
      </c>
      <c r="V29" s="151">
        <v>950</v>
      </c>
      <c r="X29" s="351"/>
      <c r="Z29" s="351"/>
      <c r="AB29" s="351"/>
    </row>
    <row r="30" spans="1:28" ht="15.75">
      <c r="A30" s="18">
        <v>17</v>
      </c>
      <c r="B30" s="515" t="s">
        <v>896</v>
      </c>
      <c r="C30" s="543">
        <v>3361</v>
      </c>
      <c r="D30" s="543">
        <v>3361</v>
      </c>
      <c r="E30" s="540">
        <v>199.64405695583858</v>
      </c>
      <c r="F30" s="540">
        <v>146.18513043623213</v>
      </c>
      <c r="G30" s="541">
        <f t="shared" si="0"/>
        <v>345.8291873920707</v>
      </c>
      <c r="H30" s="540">
        <v>10.726059</v>
      </c>
      <c r="I30" s="540">
        <v>-1.06</v>
      </c>
      <c r="J30" s="541">
        <f t="shared" si="1"/>
        <v>9.666058999999999</v>
      </c>
      <c r="K30" s="540">
        <v>190.7221913578837</v>
      </c>
      <c r="L30" s="540">
        <v>139.65240986147924</v>
      </c>
      <c r="M30" s="541">
        <f t="shared" si="2"/>
        <v>330.37460121936294</v>
      </c>
      <c r="N30" s="540">
        <v>181.49</v>
      </c>
      <c r="O30" s="540">
        <v>136.56</v>
      </c>
      <c r="P30" s="541">
        <f t="shared" si="3"/>
        <v>318.05</v>
      </c>
      <c r="Q30" s="541">
        <f t="shared" si="4"/>
        <v>19.958250357883685</v>
      </c>
      <c r="R30" s="541">
        <f t="shared" si="4"/>
        <v>2.0324098614792376</v>
      </c>
      <c r="S30" s="541">
        <f t="shared" si="5"/>
        <v>21.990660219362923</v>
      </c>
      <c r="T30" s="923"/>
      <c r="U30" s="151">
        <v>3361</v>
      </c>
      <c r="V30" s="151">
        <v>3361</v>
      </c>
      <c r="X30" s="351"/>
      <c r="Z30" s="351"/>
      <c r="AB30" s="351"/>
    </row>
    <row r="31" spans="1:28" ht="15.75">
      <c r="A31" s="18">
        <v>18</v>
      </c>
      <c r="B31" s="514" t="s">
        <v>897</v>
      </c>
      <c r="C31" s="543">
        <v>2541</v>
      </c>
      <c r="D31" s="543">
        <v>2541</v>
      </c>
      <c r="E31" s="540">
        <v>160.9010756015786</v>
      </c>
      <c r="F31" s="540">
        <v>106.43810427119624</v>
      </c>
      <c r="G31" s="541">
        <f t="shared" si="0"/>
        <v>267.3391798727748</v>
      </c>
      <c r="H31" s="540">
        <v>7.3281269999999985</v>
      </c>
      <c r="I31" s="540">
        <v>-0.36</v>
      </c>
      <c r="J31" s="541">
        <f t="shared" si="1"/>
        <v>6.968126999999998</v>
      </c>
      <c r="K31" s="540">
        <v>153.71058972900792</v>
      </c>
      <c r="L31" s="540">
        <v>101.68159865646514</v>
      </c>
      <c r="M31" s="541">
        <f t="shared" si="2"/>
        <v>255.39218838547305</v>
      </c>
      <c r="N31" s="540">
        <v>146.26999999999998</v>
      </c>
      <c r="O31" s="540">
        <v>99.42999999999999</v>
      </c>
      <c r="P31" s="541">
        <f t="shared" si="3"/>
        <v>245.7</v>
      </c>
      <c r="Q31" s="541">
        <f t="shared" si="4"/>
        <v>14.768716729007934</v>
      </c>
      <c r="R31" s="541">
        <f t="shared" si="4"/>
        <v>1.891598656465149</v>
      </c>
      <c r="S31" s="541">
        <f t="shared" si="5"/>
        <v>16.660315385473083</v>
      </c>
      <c r="T31" s="923"/>
      <c r="U31" s="151">
        <v>2541</v>
      </c>
      <c r="V31" s="151">
        <v>2541</v>
      </c>
      <c r="X31" s="351"/>
      <c r="Z31" s="351"/>
      <c r="AB31" s="351"/>
    </row>
    <row r="32" spans="1:28" ht="15.75">
      <c r="A32" s="18">
        <v>19</v>
      </c>
      <c r="B32" s="514" t="s">
        <v>898</v>
      </c>
      <c r="C32" s="543">
        <v>2650</v>
      </c>
      <c r="D32" s="543">
        <v>2650</v>
      </c>
      <c r="E32" s="540">
        <v>168.9092784482286</v>
      </c>
      <c r="F32" s="540">
        <v>112.44351274913461</v>
      </c>
      <c r="G32" s="541">
        <f t="shared" si="0"/>
        <v>281.3527911973632</v>
      </c>
      <c r="H32" s="540">
        <v>7.64</v>
      </c>
      <c r="I32" s="540">
        <v>-0.47</v>
      </c>
      <c r="J32" s="541">
        <f t="shared" si="1"/>
        <v>7.17</v>
      </c>
      <c r="K32" s="540">
        <v>161.3609151082872</v>
      </c>
      <c r="L32" s="540">
        <v>107.41863746228604</v>
      </c>
      <c r="M32" s="541">
        <f t="shared" si="2"/>
        <v>268.77955257057323</v>
      </c>
      <c r="N32" s="540">
        <v>153.55</v>
      </c>
      <c r="O32" s="540">
        <v>105.04</v>
      </c>
      <c r="P32" s="541">
        <f t="shared" si="3"/>
        <v>258.59000000000003</v>
      </c>
      <c r="Q32" s="541">
        <f t="shared" si="4"/>
        <v>15.450915108287177</v>
      </c>
      <c r="R32" s="541">
        <f t="shared" si="4"/>
        <v>1.9086374622860376</v>
      </c>
      <c r="S32" s="541">
        <f t="shared" si="5"/>
        <v>17.359552570573214</v>
      </c>
      <c r="T32" s="923"/>
      <c r="U32" s="151">
        <v>2650</v>
      </c>
      <c r="V32" s="151">
        <v>2650</v>
      </c>
      <c r="X32" s="351"/>
      <c r="Z32" s="351"/>
      <c r="AB32" s="351"/>
    </row>
    <row r="33" spans="1:28" ht="15.75">
      <c r="A33" s="18">
        <v>20</v>
      </c>
      <c r="B33" s="515" t="s">
        <v>899</v>
      </c>
      <c r="C33" s="543">
        <v>3732</v>
      </c>
      <c r="D33" s="543">
        <v>3732</v>
      </c>
      <c r="E33" s="540">
        <v>208.31227652061906</v>
      </c>
      <c r="F33" s="540">
        <v>143.81936346007458</v>
      </c>
      <c r="G33" s="541">
        <f t="shared" si="0"/>
        <v>352.13163998069365</v>
      </c>
      <c r="H33" s="540">
        <v>14.29</v>
      </c>
      <c r="I33" s="540">
        <v>-0.45</v>
      </c>
      <c r="J33" s="541">
        <f t="shared" si="1"/>
        <v>13.84</v>
      </c>
      <c r="K33" s="540">
        <v>199.00303805963108</v>
      </c>
      <c r="L33" s="540">
        <v>137.39236427130737</v>
      </c>
      <c r="M33" s="541">
        <f t="shared" si="2"/>
        <v>336.39540233093845</v>
      </c>
      <c r="N33" s="540">
        <v>189.37</v>
      </c>
      <c r="O33" s="540">
        <v>134.35</v>
      </c>
      <c r="P33" s="541">
        <f t="shared" si="3"/>
        <v>323.72</v>
      </c>
      <c r="Q33" s="541">
        <f t="shared" si="4"/>
        <v>23.923038059631068</v>
      </c>
      <c r="R33" s="541">
        <f t="shared" si="4"/>
        <v>2.592364271307389</v>
      </c>
      <c r="S33" s="541">
        <f t="shared" si="5"/>
        <v>26.515402330938457</v>
      </c>
      <c r="T33" s="923"/>
      <c r="U33" s="151">
        <v>3732</v>
      </c>
      <c r="V33" s="151">
        <v>3732</v>
      </c>
      <c r="X33" s="351"/>
      <c r="Z33" s="351"/>
      <c r="AB33" s="351"/>
    </row>
    <row r="34" spans="1:28" ht="15.75">
      <c r="A34" s="18">
        <v>21</v>
      </c>
      <c r="B34" s="514" t="s">
        <v>900</v>
      </c>
      <c r="C34" s="543">
        <v>4149</v>
      </c>
      <c r="D34" s="543">
        <v>4149</v>
      </c>
      <c r="E34" s="540">
        <v>235.4499639144178</v>
      </c>
      <c r="F34" s="540">
        <v>187.92325459930103</v>
      </c>
      <c r="G34" s="541">
        <f t="shared" si="0"/>
        <v>423.3732185137188</v>
      </c>
      <c r="H34" s="540">
        <v>18.72</v>
      </c>
      <c r="I34" s="540">
        <v>-0.36</v>
      </c>
      <c r="J34" s="541">
        <f t="shared" si="1"/>
        <v>18.36</v>
      </c>
      <c r="K34" s="540">
        <v>224.92797310177656</v>
      </c>
      <c r="L34" s="540">
        <v>179.52534088446606</v>
      </c>
      <c r="M34" s="541">
        <f t="shared" si="2"/>
        <v>404.4533139862426</v>
      </c>
      <c r="N34" s="540">
        <v>214.04</v>
      </c>
      <c r="O34" s="540">
        <v>175.55</v>
      </c>
      <c r="P34" s="541">
        <f t="shared" si="3"/>
        <v>389.59000000000003</v>
      </c>
      <c r="Q34" s="541">
        <f t="shared" si="4"/>
        <v>29.607973101776565</v>
      </c>
      <c r="R34" s="541">
        <f t="shared" si="4"/>
        <v>3.615340884466036</v>
      </c>
      <c r="S34" s="541">
        <f t="shared" si="5"/>
        <v>33.2233139862426</v>
      </c>
      <c r="T34" s="923"/>
      <c r="U34" s="151">
        <v>4149</v>
      </c>
      <c r="V34" s="151">
        <v>4149</v>
      </c>
      <c r="X34" s="351"/>
      <c r="Z34" s="351"/>
      <c r="AB34" s="351"/>
    </row>
    <row r="35" spans="1:28" ht="15.75">
      <c r="A35" s="18">
        <v>22</v>
      </c>
      <c r="B35" s="514" t="s">
        <v>901</v>
      </c>
      <c r="C35" s="543">
        <v>2645</v>
      </c>
      <c r="D35" s="543">
        <v>2645</v>
      </c>
      <c r="E35" s="540">
        <v>157.11697975096385</v>
      </c>
      <c r="F35" s="540">
        <v>101.93137170575588</v>
      </c>
      <c r="G35" s="541">
        <f t="shared" si="0"/>
        <v>259.04835145671973</v>
      </c>
      <c r="H35" s="540">
        <v>7.56</v>
      </c>
      <c r="I35" s="540">
        <v>-0.45</v>
      </c>
      <c r="J35" s="541">
        <f t="shared" si="1"/>
        <v>7.109999999999999</v>
      </c>
      <c r="K35" s="540">
        <v>150.09560081352436</v>
      </c>
      <c r="L35" s="540">
        <v>97.37626293944093</v>
      </c>
      <c r="M35" s="541">
        <f t="shared" si="2"/>
        <v>247.4718637529653</v>
      </c>
      <c r="N35" s="540">
        <v>142.83</v>
      </c>
      <c r="O35" s="540">
        <v>95.22</v>
      </c>
      <c r="P35" s="541">
        <f t="shared" si="3"/>
        <v>238.05</v>
      </c>
      <c r="Q35" s="541">
        <f t="shared" si="4"/>
        <v>14.825600813524346</v>
      </c>
      <c r="R35" s="541">
        <f t="shared" si="4"/>
        <v>1.7062629394409328</v>
      </c>
      <c r="S35" s="541">
        <f t="shared" si="5"/>
        <v>16.53186375296528</v>
      </c>
      <c r="T35" s="923"/>
      <c r="U35" s="151">
        <v>2645</v>
      </c>
      <c r="V35" s="151">
        <v>2645</v>
      </c>
      <c r="X35" s="351"/>
      <c r="Z35" s="351"/>
      <c r="AB35" s="351"/>
    </row>
    <row r="36" spans="1:28" ht="15.75">
      <c r="A36" s="18">
        <v>23</v>
      </c>
      <c r="B36" s="514" t="s">
        <v>902</v>
      </c>
      <c r="C36" s="543">
        <v>2899</v>
      </c>
      <c r="D36" s="543">
        <v>2899</v>
      </c>
      <c r="E36" s="540">
        <v>231.34685998337326</v>
      </c>
      <c r="F36" s="540">
        <v>159.7267377884461</v>
      </c>
      <c r="G36" s="541">
        <f t="shared" si="0"/>
        <v>391.0735977718193</v>
      </c>
      <c r="H36" s="540">
        <v>15.68</v>
      </c>
      <c r="I36" s="540">
        <v>-0.47</v>
      </c>
      <c r="J36" s="541">
        <f t="shared" si="1"/>
        <v>15.209999999999999</v>
      </c>
      <c r="K36" s="540">
        <v>221.00823221376675</v>
      </c>
      <c r="L36" s="540">
        <v>152.58886991382045</v>
      </c>
      <c r="M36" s="541">
        <f t="shared" si="2"/>
        <v>373.59710212758716</v>
      </c>
      <c r="N36" s="540">
        <v>210.31</v>
      </c>
      <c r="O36" s="540">
        <v>149.21</v>
      </c>
      <c r="P36" s="541">
        <f t="shared" si="3"/>
        <v>359.52</v>
      </c>
      <c r="Q36" s="541">
        <f t="shared" si="4"/>
        <v>26.37823221376675</v>
      </c>
      <c r="R36" s="541">
        <f t="shared" si="4"/>
        <v>2.908869913820439</v>
      </c>
      <c r="S36" s="541">
        <f t="shared" si="5"/>
        <v>29.28710212758719</v>
      </c>
      <c r="T36" s="923"/>
      <c r="U36" s="151">
        <v>2899</v>
      </c>
      <c r="V36" s="151">
        <v>2899</v>
      </c>
      <c r="X36" s="351"/>
      <c r="Z36" s="351"/>
      <c r="AB36" s="351"/>
    </row>
    <row r="37" spans="1:28" ht="15.75">
      <c r="A37" s="18">
        <v>24</v>
      </c>
      <c r="B37" s="514" t="s">
        <v>903</v>
      </c>
      <c r="C37" s="543">
        <v>2323</v>
      </c>
      <c r="D37" s="543">
        <v>2323</v>
      </c>
      <c r="E37" s="540">
        <v>136.84346622572218</v>
      </c>
      <c r="F37" s="540">
        <v>89.51377128791542</v>
      </c>
      <c r="G37" s="541">
        <f t="shared" si="0"/>
        <v>226.35723751363759</v>
      </c>
      <c r="H37" s="540">
        <v>7.77</v>
      </c>
      <c r="I37" s="540">
        <v>-0.95</v>
      </c>
      <c r="J37" s="541">
        <f t="shared" si="1"/>
        <v>6.819999999999999</v>
      </c>
      <c r="K37" s="540">
        <v>130.72808752504676</v>
      </c>
      <c r="L37" s="540">
        <v>85.51358020369724</v>
      </c>
      <c r="M37" s="541">
        <f t="shared" si="2"/>
        <v>216.241667728744</v>
      </c>
      <c r="N37" s="540">
        <v>124.4</v>
      </c>
      <c r="O37" s="540">
        <v>83.62</v>
      </c>
      <c r="P37" s="541">
        <f t="shared" si="3"/>
        <v>208.02</v>
      </c>
      <c r="Q37" s="541">
        <f t="shared" si="4"/>
        <v>14.098087525046765</v>
      </c>
      <c r="R37" s="541">
        <f t="shared" si="4"/>
        <v>0.9435802036972376</v>
      </c>
      <c r="S37" s="541">
        <f t="shared" si="5"/>
        <v>15.041667728744002</v>
      </c>
      <c r="T37" s="923"/>
      <c r="U37" s="151">
        <v>2323</v>
      </c>
      <c r="V37" s="151">
        <v>2323</v>
      </c>
      <c r="X37" s="351"/>
      <c r="Z37" s="351"/>
      <c r="AB37" s="351"/>
    </row>
    <row r="38" spans="1:28" ht="15.75">
      <c r="A38" s="18">
        <v>25</v>
      </c>
      <c r="B38" s="514" t="s">
        <v>904</v>
      </c>
      <c r="C38" s="543">
        <v>800</v>
      </c>
      <c r="D38" s="543">
        <v>800</v>
      </c>
      <c r="E38" s="540">
        <v>47.521203705395486</v>
      </c>
      <c r="F38" s="540">
        <v>30.829904485672856</v>
      </c>
      <c r="G38" s="541">
        <f t="shared" si="0"/>
        <v>78.35110819106833</v>
      </c>
      <c r="H38" s="540">
        <v>1.81</v>
      </c>
      <c r="I38" s="540">
        <v>-0.1</v>
      </c>
      <c r="J38" s="541">
        <f t="shared" si="1"/>
        <v>1.71</v>
      </c>
      <c r="K38" s="540">
        <v>45.397535217701126</v>
      </c>
      <c r="L38" s="540">
        <v>29.452177826674006</v>
      </c>
      <c r="M38" s="541">
        <f t="shared" si="2"/>
        <v>74.84971304437514</v>
      </c>
      <c r="N38" s="540">
        <v>43.2</v>
      </c>
      <c r="O38" s="540">
        <v>28.8</v>
      </c>
      <c r="P38" s="541">
        <f t="shared" si="3"/>
        <v>72</v>
      </c>
      <c r="Q38" s="541">
        <f t="shared" si="4"/>
        <v>4.007535217701125</v>
      </c>
      <c r="R38" s="541">
        <f t="shared" si="4"/>
        <v>0.5521778266740043</v>
      </c>
      <c r="S38" s="541">
        <f t="shared" si="5"/>
        <v>4.55971304437513</v>
      </c>
      <c r="T38" s="923"/>
      <c r="U38" s="151">
        <v>800</v>
      </c>
      <c r="V38" s="151">
        <v>800</v>
      </c>
      <c r="X38" s="351"/>
      <c r="Z38" s="351"/>
      <c r="AB38" s="351"/>
    </row>
    <row r="39" spans="1:28" ht="15.75">
      <c r="A39" s="18">
        <v>26</v>
      </c>
      <c r="B39" s="514" t="s">
        <v>905</v>
      </c>
      <c r="C39" s="543">
        <v>2564</v>
      </c>
      <c r="D39" s="543">
        <v>2564</v>
      </c>
      <c r="E39" s="540">
        <v>141.07857350039282</v>
      </c>
      <c r="F39" s="540">
        <v>89.59940991148675</v>
      </c>
      <c r="G39" s="541">
        <f t="shared" si="0"/>
        <v>230.67798341187955</v>
      </c>
      <c r="H39" s="540">
        <v>3.29</v>
      </c>
      <c r="I39" s="540">
        <v>-0.07</v>
      </c>
      <c r="J39" s="541">
        <f t="shared" si="1"/>
        <v>3.22</v>
      </c>
      <c r="K39" s="540">
        <v>134.7739326775502</v>
      </c>
      <c r="L39" s="540">
        <v>85.59539180877132</v>
      </c>
      <c r="M39" s="541">
        <f t="shared" si="2"/>
        <v>220.36932448632152</v>
      </c>
      <c r="N39" s="540">
        <v>128.25</v>
      </c>
      <c r="O39" s="540">
        <v>83.7</v>
      </c>
      <c r="P39" s="541">
        <f t="shared" si="3"/>
        <v>211.95</v>
      </c>
      <c r="Q39" s="541">
        <f t="shared" si="4"/>
        <v>9.813932677550184</v>
      </c>
      <c r="R39" s="541">
        <f t="shared" si="4"/>
        <v>1.8253918087713288</v>
      </c>
      <c r="S39" s="541">
        <f t="shared" si="5"/>
        <v>11.639324486321513</v>
      </c>
      <c r="T39" s="923"/>
      <c r="U39" s="151">
        <v>2564</v>
      </c>
      <c r="V39" s="151">
        <v>2564</v>
      </c>
      <c r="X39" s="351"/>
      <c r="Z39" s="351"/>
      <c r="AB39" s="351"/>
    </row>
    <row r="40" spans="1:28" ht="15.75">
      <c r="A40" s="18">
        <v>27</v>
      </c>
      <c r="B40" s="514" t="s">
        <v>906</v>
      </c>
      <c r="C40" s="543">
        <v>3556</v>
      </c>
      <c r="D40" s="543">
        <v>3556</v>
      </c>
      <c r="E40" s="540">
        <v>207.92726676837626</v>
      </c>
      <c r="F40" s="540">
        <v>137.03250254204798</v>
      </c>
      <c r="G40" s="541">
        <f t="shared" si="0"/>
        <v>344.95976931042424</v>
      </c>
      <c r="H40" s="540">
        <v>8.99</v>
      </c>
      <c r="I40" s="540">
        <v>-0.04</v>
      </c>
      <c r="J40" s="541">
        <f t="shared" si="1"/>
        <v>8.950000000000001</v>
      </c>
      <c r="K40" s="540">
        <v>198.63523395485802</v>
      </c>
      <c r="L40" s="540">
        <v>130.9087945691854</v>
      </c>
      <c r="M40" s="541">
        <f t="shared" si="2"/>
        <v>329.5440285240434</v>
      </c>
      <c r="N40" s="540">
        <v>189.02</v>
      </c>
      <c r="O40" s="540">
        <v>128.01</v>
      </c>
      <c r="P40" s="541">
        <f t="shared" si="3"/>
        <v>317.03</v>
      </c>
      <c r="Q40" s="541">
        <f t="shared" si="4"/>
        <v>18.605233954858022</v>
      </c>
      <c r="R40" s="541">
        <f t="shared" si="4"/>
        <v>2.85879456918542</v>
      </c>
      <c r="S40" s="541">
        <f t="shared" si="5"/>
        <v>21.464028524043442</v>
      </c>
      <c r="T40" s="923"/>
      <c r="U40" s="151">
        <v>3556</v>
      </c>
      <c r="V40" s="151">
        <v>3556</v>
      </c>
      <c r="X40" s="351"/>
      <c r="Z40" s="351"/>
      <c r="AB40" s="351"/>
    </row>
    <row r="41" spans="1:28" ht="15.75">
      <c r="A41" s="18">
        <v>28</v>
      </c>
      <c r="B41" s="514" t="s">
        <v>907</v>
      </c>
      <c r="C41" s="543">
        <v>873</v>
      </c>
      <c r="D41" s="543">
        <v>873</v>
      </c>
      <c r="E41" s="540">
        <v>59.357503517202325</v>
      </c>
      <c r="F41" s="540">
        <v>41.54543726003346</v>
      </c>
      <c r="G41" s="541">
        <f t="shared" si="0"/>
        <v>100.90294077723578</v>
      </c>
      <c r="H41" s="540">
        <v>1.91</v>
      </c>
      <c r="I41" s="540">
        <v>-0.79</v>
      </c>
      <c r="J41" s="541">
        <f t="shared" si="1"/>
        <v>1.1199999999999999</v>
      </c>
      <c r="K41" s="540">
        <v>56.7048842672952</v>
      </c>
      <c r="L41" s="540">
        <v>39.688854911570076</v>
      </c>
      <c r="M41" s="541">
        <f t="shared" si="2"/>
        <v>96.39373917886527</v>
      </c>
      <c r="N41" s="540">
        <v>53.96</v>
      </c>
      <c r="O41" s="540">
        <v>38.81</v>
      </c>
      <c r="P41" s="541">
        <f t="shared" si="3"/>
        <v>92.77000000000001</v>
      </c>
      <c r="Q41" s="541">
        <f t="shared" si="4"/>
        <v>4.654884267295195</v>
      </c>
      <c r="R41" s="541">
        <f t="shared" si="4"/>
        <v>0.08885491157007408</v>
      </c>
      <c r="S41" s="541">
        <f t="shared" si="5"/>
        <v>4.743739178865269</v>
      </c>
      <c r="T41" s="923"/>
      <c r="U41" s="151">
        <v>873</v>
      </c>
      <c r="V41" s="151">
        <v>873</v>
      </c>
      <c r="X41" s="351"/>
      <c r="Z41" s="351"/>
      <c r="AB41" s="351"/>
    </row>
    <row r="42" spans="1:28" ht="15.75">
      <c r="A42" s="18">
        <v>29</v>
      </c>
      <c r="B42" s="518" t="s">
        <v>908</v>
      </c>
      <c r="C42" s="543">
        <v>3776</v>
      </c>
      <c r="D42" s="543">
        <v>3776</v>
      </c>
      <c r="E42" s="540">
        <v>222.8986459913029</v>
      </c>
      <c r="F42" s="540">
        <v>145.51072627560802</v>
      </c>
      <c r="G42" s="541">
        <f t="shared" si="0"/>
        <v>368.40937226691096</v>
      </c>
      <c r="H42" s="540">
        <v>23.16</v>
      </c>
      <c r="I42" s="540">
        <v>-2.16</v>
      </c>
      <c r="J42" s="541">
        <f t="shared" si="1"/>
        <v>21</v>
      </c>
      <c r="K42" s="540">
        <v>212.93755928617543</v>
      </c>
      <c r="L42" s="540">
        <v>139.00814347152075</v>
      </c>
      <c r="M42" s="541">
        <f t="shared" si="2"/>
        <v>351.94570275769615</v>
      </c>
      <c r="N42" s="540">
        <v>202.63</v>
      </c>
      <c r="O42" s="540">
        <v>135.93</v>
      </c>
      <c r="P42" s="541">
        <f t="shared" si="3"/>
        <v>338.56</v>
      </c>
      <c r="Q42" s="541">
        <f t="shared" si="4"/>
        <v>33.46755928617543</v>
      </c>
      <c r="R42" s="541">
        <f t="shared" si="4"/>
        <v>0.9181434715207502</v>
      </c>
      <c r="S42" s="541">
        <f t="shared" si="5"/>
        <v>34.38570275769618</v>
      </c>
      <c r="T42" s="923"/>
      <c r="U42" s="151">
        <v>3776</v>
      </c>
      <c r="V42" s="151">
        <v>3776</v>
      </c>
      <c r="X42" s="351"/>
      <c r="Z42" s="351"/>
      <c r="AB42" s="351"/>
    </row>
    <row r="43" spans="1:28" ht="31.5">
      <c r="A43" s="18">
        <v>30</v>
      </c>
      <c r="B43" s="518" t="s">
        <v>909</v>
      </c>
      <c r="C43" s="543">
        <v>1960</v>
      </c>
      <c r="D43" s="543">
        <v>1960</v>
      </c>
      <c r="E43" s="540">
        <v>116.00893849006961</v>
      </c>
      <c r="F43" s="540">
        <v>75.5332659898985</v>
      </c>
      <c r="G43" s="541">
        <f t="shared" si="0"/>
        <v>191.54220447996812</v>
      </c>
      <c r="H43" s="540">
        <v>5.04</v>
      </c>
      <c r="I43" s="540">
        <v>-0.12</v>
      </c>
      <c r="J43" s="541">
        <f t="shared" si="1"/>
        <v>4.92</v>
      </c>
      <c r="K43" s="540">
        <v>110.8246311124713</v>
      </c>
      <c r="L43" s="540">
        <v>72.15783567535132</v>
      </c>
      <c r="M43" s="541">
        <f t="shared" si="2"/>
        <v>182.9824667878226</v>
      </c>
      <c r="N43" s="540">
        <v>105.46</v>
      </c>
      <c r="O43" s="540">
        <v>70.56</v>
      </c>
      <c r="P43" s="541">
        <f t="shared" si="3"/>
        <v>176.01999999999998</v>
      </c>
      <c r="Q43" s="541">
        <f t="shared" si="4"/>
        <v>10.404631112471307</v>
      </c>
      <c r="R43" s="541">
        <f t="shared" si="4"/>
        <v>1.477835675351315</v>
      </c>
      <c r="S43" s="541">
        <f t="shared" si="5"/>
        <v>11.882466787822622</v>
      </c>
      <c r="T43" s="923"/>
      <c r="U43" s="151">
        <v>1960</v>
      </c>
      <c r="V43" s="151">
        <v>1960</v>
      </c>
      <c r="X43" s="351"/>
      <c r="Z43" s="351"/>
      <c r="AB43" s="351"/>
    </row>
    <row r="44" spans="1:30" ht="15.75">
      <c r="A44" s="18">
        <v>31</v>
      </c>
      <c r="B44" s="518" t="s">
        <v>910</v>
      </c>
      <c r="C44" s="543">
        <v>1794</v>
      </c>
      <c r="D44" s="543">
        <v>1794</v>
      </c>
      <c r="E44" s="540">
        <v>121.61908059417881</v>
      </c>
      <c r="F44" s="540">
        <v>71.18710584365434</v>
      </c>
      <c r="G44" s="541">
        <f t="shared" si="0"/>
        <v>192.80618643783316</v>
      </c>
      <c r="H44" s="540">
        <v>0.55</v>
      </c>
      <c r="I44" s="540">
        <v>-0.45</v>
      </c>
      <c r="J44" s="541">
        <f t="shared" si="1"/>
        <v>0.10000000000000003</v>
      </c>
      <c r="K44" s="540">
        <v>116.18406235344992</v>
      </c>
      <c r="L44" s="540">
        <v>68.00589671784103</v>
      </c>
      <c r="M44" s="541">
        <f t="shared" si="2"/>
        <v>184.18995907129096</v>
      </c>
      <c r="N44" s="540">
        <v>110.56</v>
      </c>
      <c r="O44" s="540">
        <v>66.5</v>
      </c>
      <c r="P44" s="541">
        <f t="shared" si="3"/>
        <v>177.06</v>
      </c>
      <c r="Q44" s="541">
        <f t="shared" si="4"/>
        <v>6.174062353449912</v>
      </c>
      <c r="R44" s="541">
        <f t="shared" si="4"/>
        <v>1.0558967178410228</v>
      </c>
      <c r="S44" s="541">
        <f t="shared" si="5"/>
        <v>7.229959071290935</v>
      </c>
      <c r="T44" s="923"/>
      <c r="U44" s="151">
        <v>1794</v>
      </c>
      <c r="V44" s="151">
        <v>1794</v>
      </c>
      <c r="W44" s="12"/>
      <c r="X44" s="513"/>
      <c r="Y44" s="12"/>
      <c r="Z44" s="513"/>
      <c r="AA44" s="12"/>
      <c r="AB44" s="513"/>
      <c r="AC44" s="12"/>
      <c r="AD44" s="12"/>
    </row>
    <row r="45" spans="1:30" ht="15.75">
      <c r="A45" s="18">
        <v>32</v>
      </c>
      <c r="B45" s="518" t="s">
        <v>911</v>
      </c>
      <c r="C45" s="543">
        <v>3209</v>
      </c>
      <c r="D45" s="543">
        <v>3209</v>
      </c>
      <c r="E45" s="540">
        <v>190.51382568836675</v>
      </c>
      <c r="F45" s="540">
        <v>123.66217243697668</v>
      </c>
      <c r="G45" s="541">
        <f t="shared" si="0"/>
        <v>314.1759981253434</v>
      </c>
      <c r="H45" s="540">
        <v>11.17</v>
      </c>
      <c r="I45" s="540">
        <v>-0.7</v>
      </c>
      <c r="J45" s="541">
        <f t="shared" si="1"/>
        <v>10.47</v>
      </c>
      <c r="K45" s="540">
        <v>181.99997973040874</v>
      </c>
      <c r="L45" s="540">
        <v>118.1359577269924</v>
      </c>
      <c r="M45" s="541">
        <f t="shared" si="2"/>
        <v>300.13593745740116</v>
      </c>
      <c r="N45" s="540">
        <v>173.19</v>
      </c>
      <c r="O45" s="540">
        <v>115.52</v>
      </c>
      <c r="P45" s="541">
        <f t="shared" si="3"/>
        <v>288.71</v>
      </c>
      <c r="Q45" s="541">
        <f t="shared" si="4"/>
        <v>19.97997973040873</v>
      </c>
      <c r="R45" s="541">
        <f t="shared" si="4"/>
        <v>1.9159577269924029</v>
      </c>
      <c r="S45" s="541">
        <f t="shared" si="5"/>
        <v>21.895937457401132</v>
      </c>
      <c r="T45" s="923"/>
      <c r="U45" s="151">
        <v>3209</v>
      </c>
      <c r="V45" s="151">
        <v>3209</v>
      </c>
      <c r="W45" s="12"/>
      <c r="X45" s="513"/>
      <c r="Y45" s="12"/>
      <c r="Z45" s="513"/>
      <c r="AA45" s="12"/>
      <c r="AB45" s="513"/>
      <c r="AC45" s="12"/>
      <c r="AD45" s="12"/>
    </row>
    <row r="46" spans="1:30" ht="15.75">
      <c r="A46" s="18">
        <v>33</v>
      </c>
      <c r="B46" s="518" t="s">
        <v>912</v>
      </c>
      <c r="C46" s="543">
        <v>1635</v>
      </c>
      <c r="D46" s="543">
        <v>1635</v>
      </c>
      <c r="E46" s="540">
        <v>97.12146007290202</v>
      </c>
      <c r="F46" s="540">
        <v>63.0086172925939</v>
      </c>
      <c r="G46" s="541">
        <f t="shared" si="0"/>
        <v>160.13007736549594</v>
      </c>
      <c r="H46" s="540">
        <v>3.47</v>
      </c>
      <c r="I46" s="540">
        <v>-0.14</v>
      </c>
      <c r="J46" s="541">
        <f t="shared" si="1"/>
        <v>3.33</v>
      </c>
      <c r="K46" s="540">
        <v>92.78121260117666</v>
      </c>
      <c r="L46" s="540">
        <v>60.192888433265</v>
      </c>
      <c r="M46" s="541">
        <f t="shared" si="2"/>
        <v>152.97410103444167</v>
      </c>
      <c r="N46" s="540">
        <v>88.29</v>
      </c>
      <c r="O46" s="540">
        <v>58.86</v>
      </c>
      <c r="P46" s="541">
        <f t="shared" si="3"/>
        <v>147.15</v>
      </c>
      <c r="Q46" s="541">
        <f t="shared" si="4"/>
        <v>7.961212601176655</v>
      </c>
      <c r="R46" s="541">
        <f t="shared" si="4"/>
        <v>1.1928884332649972</v>
      </c>
      <c r="S46" s="541">
        <f t="shared" si="5"/>
        <v>9.154101034441652</v>
      </c>
      <c r="T46" s="924"/>
      <c r="U46" s="151">
        <v>1635</v>
      </c>
      <c r="V46" s="151">
        <v>1635</v>
      </c>
      <c r="W46" s="12"/>
      <c r="X46" s="513"/>
      <c r="Y46" s="12"/>
      <c r="Z46" s="513"/>
      <c r="AA46" s="12"/>
      <c r="AB46" s="513"/>
      <c r="AC46" s="12"/>
      <c r="AD46" s="12"/>
    </row>
    <row r="47" spans="1:30" ht="19.5" customHeight="1">
      <c r="A47" s="720" t="s">
        <v>17</v>
      </c>
      <c r="B47" s="721"/>
      <c r="C47" s="160">
        <f>SUM(C14:C46)</f>
        <v>96329</v>
      </c>
      <c r="D47" s="160">
        <f aca="true" t="shared" si="6" ref="D47:V47">SUM(D14:D46)</f>
        <v>96329</v>
      </c>
      <c r="E47" s="544">
        <f t="shared" si="6"/>
        <v>5779.74</v>
      </c>
      <c r="F47" s="544">
        <f t="shared" si="6"/>
        <v>3853.160000000001</v>
      </c>
      <c r="G47" s="544">
        <f t="shared" si="6"/>
        <v>9632.900000000001</v>
      </c>
      <c r="H47" s="544">
        <f t="shared" si="6"/>
        <v>258.291786</v>
      </c>
      <c r="I47" s="544">
        <f>SUM(I14:I46)</f>
        <v>-30.839999999999993</v>
      </c>
      <c r="J47" s="544">
        <f>SUM(J14:J46)</f>
        <v>227.451786</v>
      </c>
      <c r="K47" s="544">
        <f t="shared" si="6"/>
        <v>5521.45</v>
      </c>
      <c r="L47" s="544">
        <f t="shared" si="6"/>
        <v>3680.97</v>
      </c>
      <c r="M47" s="544">
        <f t="shared" si="6"/>
        <v>9202.419999999998</v>
      </c>
      <c r="N47" s="544">
        <f t="shared" si="6"/>
        <v>5254.1759999999995</v>
      </c>
      <c r="O47" s="544">
        <f t="shared" si="6"/>
        <v>3599.4599999999996</v>
      </c>
      <c r="P47" s="544">
        <f t="shared" si="6"/>
        <v>8853.636</v>
      </c>
      <c r="Q47" s="544">
        <f t="shared" si="6"/>
        <v>525.5657860000001</v>
      </c>
      <c r="R47" s="544">
        <f t="shared" si="6"/>
        <v>50.67000000000064</v>
      </c>
      <c r="S47" s="544">
        <f t="shared" si="6"/>
        <v>576.235786000001</v>
      </c>
      <c r="T47" s="544">
        <f t="shared" si="6"/>
        <v>0</v>
      </c>
      <c r="U47" s="544">
        <f t="shared" si="6"/>
        <v>96329</v>
      </c>
      <c r="V47" s="544">
        <f t="shared" si="6"/>
        <v>96329</v>
      </c>
      <c r="W47" s="513"/>
      <c r="X47" s="513"/>
      <c r="Y47" s="513"/>
      <c r="Z47" s="513"/>
      <c r="AA47" s="513"/>
      <c r="AB47" s="513"/>
      <c r="AC47" s="12"/>
      <c r="AD47" s="12"/>
    </row>
    <row r="48" spans="1:30" ht="12.75">
      <c r="A48" s="545"/>
      <c r="B48" s="545"/>
      <c r="C48" s="545"/>
      <c r="D48" s="545"/>
      <c r="E48" s="545"/>
      <c r="F48" s="545"/>
      <c r="G48" s="545"/>
      <c r="H48" s="545"/>
      <c r="I48" s="545"/>
      <c r="J48" s="545"/>
      <c r="K48" s="545"/>
      <c r="L48" s="545"/>
      <c r="M48" s="545"/>
      <c r="N48" s="545"/>
      <c r="O48" s="545"/>
      <c r="P48" s="545"/>
      <c r="Q48" s="545"/>
      <c r="R48" s="545"/>
      <c r="S48" s="545"/>
      <c r="T48" s="545"/>
      <c r="U48" s="545"/>
      <c r="V48" s="545"/>
      <c r="W48" s="12"/>
      <c r="X48" s="12"/>
      <c r="Y48" s="12"/>
      <c r="Z48" s="12"/>
      <c r="AA48" s="12"/>
      <c r="AB48" s="12"/>
      <c r="AC48" s="12"/>
      <c r="AD48" s="12"/>
    </row>
    <row r="49" spans="23:30" ht="12.75">
      <c r="W49" s="22"/>
      <c r="X49" s="22"/>
      <c r="Y49" s="22"/>
      <c r="Z49" s="22"/>
      <c r="AA49" s="22"/>
      <c r="AB49" s="22"/>
      <c r="AC49" s="22"/>
      <c r="AD49" s="12"/>
    </row>
    <row r="50" spans="23:29" ht="15.75" customHeight="1">
      <c r="W50" s="15"/>
      <c r="X50" s="15"/>
      <c r="Y50" s="15"/>
      <c r="Z50" s="15"/>
      <c r="AA50" s="15"/>
      <c r="AB50" s="15"/>
      <c r="AC50" s="15"/>
    </row>
    <row r="51" spans="19:29" ht="15.75" customHeight="1">
      <c r="S51" s="794" t="s">
        <v>929</v>
      </c>
      <c r="T51" s="794"/>
      <c r="U51" s="794"/>
      <c r="W51" s="15"/>
      <c r="X51" s="15"/>
      <c r="Y51" s="15"/>
      <c r="Z51" s="15"/>
      <c r="AA51" s="15"/>
      <c r="AB51" s="15"/>
      <c r="AC51" s="15"/>
    </row>
    <row r="52" spans="1:29" ht="15.75" customHeight="1">
      <c r="A52" s="14" t="s">
        <v>12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5"/>
      <c r="O52" s="15"/>
      <c r="P52" s="83"/>
      <c r="Q52" s="83"/>
      <c r="S52" s="794" t="s">
        <v>476</v>
      </c>
      <c r="T52" s="794"/>
      <c r="U52" s="794"/>
      <c r="W52" s="15"/>
      <c r="X52" s="15"/>
      <c r="Y52" s="15"/>
      <c r="Z52" s="15"/>
      <c r="AA52" s="15"/>
      <c r="AB52" s="15"/>
      <c r="AC52" s="15"/>
    </row>
    <row r="53" spans="1:21" ht="15.75">
      <c r="A53" s="83"/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S53" s="794" t="s">
        <v>1089</v>
      </c>
      <c r="T53" s="794"/>
      <c r="U53" s="794"/>
    </row>
    <row r="54" spans="1:17" ht="12.75" customHeight="1">
      <c r="A54" s="83"/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</row>
    <row r="55" spans="15:17" ht="12.75">
      <c r="O55" s="36"/>
      <c r="P55" s="36"/>
      <c r="Q55" s="36"/>
    </row>
  </sheetData>
  <sheetProtection/>
  <mergeCells count="24">
    <mergeCell ref="A47:B47"/>
    <mergeCell ref="Q1:V1"/>
    <mergeCell ref="A3:Q3"/>
    <mergeCell ref="A4:P4"/>
    <mergeCell ref="A5:Q5"/>
    <mergeCell ref="A8:S8"/>
    <mergeCell ref="U9:V9"/>
    <mergeCell ref="P10:V10"/>
    <mergeCell ref="U11:U12"/>
    <mergeCell ref="V11:V12"/>
    <mergeCell ref="A11:A12"/>
    <mergeCell ref="B11:B12"/>
    <mergeCell ref="C11:C12"/>
    <mergeCell ref="D11:D12"/>
    <mergeCell ref="E11:G11"/>
    <mergeCell ref="H11:J11"/>
    <mergeCell ref="S53:U53"/>
    <mergeCell ref="T14:T46"/>
    <mergeCell ref="K11:M11"/>
    <mergeCell ref="N11:P11"/>
    <mergeCell ref="Q11:S11"/>
    <mergeCell ref="T11:T12"/>
    <mergeCell ref="S51:U51"/>
    <mergeCell ref="S52:U52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54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7"/>
  <sheetViews>
    <sheetView view="pageBreakPreview" zoomScale="70" zoomScaleNormal="80" zoomScaleSheetLayoutView="70" zoomScalePageLayoutView="0" workbookViewId="0" topLeftCell="A4">
      <selection activeCell="S33" sqref="S33:U35"/>
    </sheetView>
  </sheetViews>
  <sheetFormatPr defaultColWidth="9.140625" defaultRowHeight="12.75"/>
  <cols>
    <col min="2" max="2" width="11.57421875" style="0" customWidth="1"/>
    <col min="3" max="3" width="14.7109375" style="0" customWidth="1"/>
    <col min="4" max="4" width="11.140625" style="0" customWidth="1"/>
    <col min="5" max="5" width="12.421875" style="0" customWidth="1"/>
    <col min="6" max="6" width="12.00390625" style="0" customWidth="1"/>
    <col min="7" max="7" width="13.140625" style="0" customWidth="1"/>
    <col min="20" max="20" width="10.421875" style="0" customWidth="1"/>
    <col min="21" max="21" width="11.140625" style="0" customWidth="1"/>
    <col min="22" max="22" width="11.8515625" style="0" customWidth="1"/>
  </cols>
  <sheetData>
    <row r="1" spans="17:22" ht="15">
      <c r="Q1" s="929" t="s">
        <v>201</v>
      </c>
      <c r="R1" s="929"/>
      <c r="S1" s="929"/>
      <c r="T1" s="929"/>
      <c r="U1" s="929"/>
      <c r="V1" s="929"/>
    </row>
    <row r="3" spans="1:17" ht="15">
      <c r="A3" s="862" t="s">
        <v>0</v>
      </c>
      <c r="B3" s="862"/>
      <c r="C3" s="862"/>
      <c r="D3" s="862"/>
      <c r="E3" s="862"/>
      <c r="F3" s="862"/>
      <c r="G3" s="862"/>
      <c r="H3" s="862"/>
      <c r="I3" s="862"/>
      <c r="J3" s="862"/>
      <c r="K3" s="862"/>
      <c r="L3" s="862"/>
      <c r="M3" s="862"/>
      <c r="N3" s="862"/>
      <c r="O3" s="862"/>
      <c r="P3" s="862"/>
      <c r="Q3" s="862"/>
    </row>
    <row r="4" spans="1:17" ht="20.25">
      <c r="A4" s="846" t="s">
        <v>697</v>
      </c>
      <c r="B4" s="846"/>
      <c r="C4" s="846"/>
      <c r="D4" s="846"/>
      <c r="E4" s="846"/>
      <c r="F4" s="846"/>
      <c r="G4" s="846"/>
      <c r="H4" s="846"/>
      <c r="I4" s="846"/>
      <c r="J4" s="846"/>
      <c r="K4" s="846"/>
      <c r="L4" s="846"/>
      <c r="M4" s="846"/>
      <c r="N4" s="846"/>
      <c r="O4" s="846"/>
      <c r="P4" s="846"/>
      <c r="Q4" s="44"/>
    </row>
    <row r="5" spans="1:17" ht="15.75">
      <c r="A5" s="930" t="s">
        <v>205</v>
      </c>
      <c r="B5" s="930"/>
      <c r="C5" s="930"/>
      <c r="D5" s="930"/>
      <c r="E5" s="930"/>
      <c r="F5" s="930"/>
      <c r="G5" s="930"/>
      <c r="H5" s="930"/>
      <c r="I5" s="930"/>
      <c r="J5" s="930"/>
      <c r="K5" s="930"/>
      <c r="L5" s="930"/>
      <c r="M5" s="930"/>
      <c r="N5" s="930"/>
      <c r="O5" s="930"/>
      <c r="P5" s="930"/>
      <c r="Q5" s="930"/>
    </row>
    <row r="6" spans="1:21" ht="12.75">
      <c r="A6" s="36"/>
      <c r="B6" s="36"/>
      <c r="C6" s="152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U6" s="36"/>
    </row>
    <row r="7" spans="1:19" ht="15.75">
      <c r="A7" s="749" t="s">
        <v>846</v>
      </c>
      <c r="B7" s="749"/>
      <c r="C7" s="749"/>
      <c r="D7" s="749"/>
      <c r="E7" s="749"/>
      <c r="F7" s="749"/>
      <c r="G7" s="749"/>
      <c r="H7" s="749"/>
      <c r="I7" s="749"/>
      <c r="J7" s="749"/>
      <c r="K7" s="749"/>
      <c r="L7" s="749"/>
      <c r="M7" s="749"/>
      <c r="N7" s="749"/>
      <c r="O7" s="749"/>
      <c r="P7" s="749"/>
      <c r="Q7" s="749"/>
      <c r="R7" s="749"/>
      <c r="S7" s="749"/>
    </row>
    <row r="8" spans="1:22" ht="15.75">
      <c r="A8" s="47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931" t="s">
        <v>220</v>
      </c>
      <c r="Q8" s="931"/>
      <c r="R8" s="931"/>
      <c r="S8" s="931"/>
      <c r="T8" s="931"/>
      <c r="U8" s="931"/>
      <c r="V8" s="931"/>
    </row>
    <row r="9" spans="16:22" ht="12.75">
      <c r="P9" s="855" t="s">
        <v>777</v>
      </c>
      <c r="Q9" s="855"/>
      <c r="R9" s="855"/>
      <c r="S9" s="855"/>
      <c r="T9" s="855"/>
      <c r="U9" s="855"/>
      <c r="V9" s="855"/>
    </row>
    <row r="10" spans="1:22" ht="28.5" customHeight="1">
      <c r="A10" s="926" t="s">
        <v>22</v>
      </c>
      <c r="B10" s="858" t="s">
        <v>199</v>
      </c>
      <c r="C10" s="858" t="s">
        <v>368</v>
      </c>
      <c r="D10" s="858" t="s">
        <v>471</v>
      </c>
      <c r="E10" s="928" t="s">
        <v>757</v>
      </c>
      <c r="F10" s="928"/>
      <c r="G10" s="928"/>
      <c r="H10" s="740" t="s">
        <v>788</v>
      </c>
      <c r="I10" s="776"/>
      <c r="J10" s="741"/>
      <c r="K10" s="821" t="s">
        <v>370</v>
      </c>
      <c r="L10" s="822"/>
      <c r="M10" s="917"/>
      <c r="N10" s="774" t="s">
        <v>152</v>
      </c>
      <c r="O10" s="925"/>
      <c r="P10" s="775"/>
      <c r="Q10" s="758" t="s">
        <v>789</v>
      </c>
      <c r="R10" s="758"/>
      <c r="S10" s="758"/>
      <c r="T10" s="858" t="s">
        <v>241</v>
      </c>
      <c r="U10" s="858" t="s">
        <v>423</v>
      </c>
      <c r="V10" s="858" t="s">
        <v>371</v>
      </c>
    </row>
    <row r="11" spans="1:22" ht="69" customHeight="1">
      <c r="A11" s="927"/>
      <c r="B11" s="859"/>
      <c r="C11" s="859"/>
      <c r="D11" s="859"/>
      <c r="E11" s="5" t="s">
        <v>174</v>
      </c>
      <c r="F11" s="5" t="s">
        <v>200</v>
      </c>
      <c r="G11" s="5" t="s">
        <v>17</v>
      </c>
      <c r="H11" s="5" t="s">
        <v>174</v>
      </c>
      <c r="I11" s="5" t="s">
        <v>200</v>
      </c>
      <c r="J11" s="5" t="s">
        <v>17</v>
      </c>
      <c r="K11" s="5" t="s">
        <v>174</v>
      </c>
      <c r="L11" s="5" t="s">
        <v>200</v>
      </c>
      <c r="M11" s="5" t="s">
        <v>17</v>
      </c>
      <c r="N11" s="5" t="s">
        <v>174</v>
      </c>
      <c r="O11" s="5" t="s">
        <v>200</v>
      </c>
      <c r="P11" s="5" t="s">
        <v>17</v>
      </c>
      <c r="Q11" s="5" t="s">
        <v>230</v>
      </c>
      <c r="R11" s="5" t="s">
        <v>212</v>
      </c>
      <c r="S11" s="5" t="s">
        <v>213</v>
      </c>
      <c r="T11" s="859"/>
      <c r="U11" s="859"/>
      <c r="V11" s="859"/>
    </row>
    <row r="12" spans="1:22" ht="12.75">
      <c r="A12" s="151">
        <v>1</v>
      </c>
      <c r="B12" s="105">
        <v>2</v>
      </c>
      <c r="C12" s="8">
        <v>3</v>
      </c>
      <c r="D12" s="151">
        <v>4</v>
      </c>
      <c r="E12" s="105">
        <v>5</v>
      </c>
      <c r="F12" s="8">
        <v>6</v>
      </c>
      <c r="G12" s="151">
        <v>7</v>
      </c>
      <c r="H12" s="105">
        <v>8</v>
      </c>
      <c r="I12" s="8">
        <v>9</v>
      </c>
      <c r="J12" s="151">
        <v>10</v>
      </c>
      <c r="K12" s="105">
        <v>11</v>
      </c>
      <c r="L12" s="8">
        <v>12</v>
      </c>
      <c r="M12" s="151">
        <v>13</v>
      </c>
      <c r="N12" s="105">
        <v>14</v>
      </c>
      <c r="O12" s="8">
        <v>15</v>
      </c>
      <c r="P12" s="151">
        <v>16</v>
      </c>
      <c r="Q12" s="105">
        <v>17</v>
      </c>
      <c r="R12" s="8">
        <v>18</v>
      </c>
      <c r="S12" s="151">
        <v>19</v>
      </c>
      <c r="T12" s="105">
        <v>20</v>
      </c>
      <c r="U12" s="151">
        <v>21</v>
      </c>
      <c r="V12" s="105">
        <v>22</v>
      </c>
    </row>
    <row r="13" spans="1:22" ht="12.75">
      <c r="A13" s="18">
        <v>1</v>
      </c>
      <c r="B13" s="932" t="s">
        <v>951</v>
      </c>
      <c r="C13" s="933"/>
      <c r="D13" s="933"/>
      <c r="E13" s="933"/>
      <c r="F13" s="933"/>
      <c r="G13" s="933"/>
      <c r="H13" s="933"/>
      <c r="I13" s="933"/>
      <c r="J13" s="933"/>
      <c r="K13" s="933"/>
      <c r="L13" s="933"/>
      <c r="M13" s="933"/>
      <c r="N13" s="933"/>
      <c r="O13" s="933"/>
      <c r="P13" s="933"/>
      <c r="Q13" s="933"/>
      <c r="R13" s="933"/>
      <c r="S13" s="933"/>
      <c r="T13" s="933"/>
      <c r="U13" s="933"/>
      <c r="V13" s="934"/>
    </row>
    <row r="14" spans="1:22" ht="12.75">
      <c r="A14" s="18">
        <v>2</v>
      </c>
      <c r="B14" s="935"/>
      <c r="C14" s="936"/>
      <c r="D14" s="936"/>
      <c r="E14" s="936"/>
      <c r="F14" s="936"/>
      <c r="G14" s="936"/>
      <c r="H14" s="936"/>
      <c r="I14" s="936"/>
      <c r="J14" s="936"/>
      <c r="K14" s="936"/>
      <c r="L14" s="936"/>
      <c r="M14" s="936"/>
      <c r="N14" s="936"/>
      <c r="O14" s="936"/>
      <c r="P14" s="936"/>
      <c r="Q14" s="936"/>
      <c r="R14" s="936"/>
      <c r="S14" s="936"/>
      <c r="T14" s="936"/>
      <c r="U14" s="936"/>
      <c r="V14" s="937"/>
    </row>
    <row r="15" spans="1:22" ht="16.5" customHeight="1">
      <c r="A15" s="18">
        <v>3</v>
      </c>
      <c r="B15" s="935"/>
      <c r="C15" s="936"/>
      <c r="D15" s="936"/>
      <c r="E15" s="936"/>
      <c r="F15" s="936"/>
      <c r="G15" s="936"/>
      <c r="H15" s="936"/>
      <c r="I15" s="936"/>
      <c r="J15" s="936"/>
      <c r="K15" s="936"/>
      <c r="L15" s="936"/>
      <c r="M15" s="936"/>
      <c r="N15" s="936"/>
      <c r="O15" s="936"/>
      <c r="P15" s="936"/>
      <c r="Q15" s="936"/>
      <c r="R15" s="936"/>
      <c r="S15" s="936"/>
      <c r="T15" s="936"/>
      <c r="U15" s="936"/>
      <c r="V15" s="937"/>
    </row>
    <row r="16" spans="1:22" ht="12.75">
      <c r="A16" s="18">
        <v>4</v>
      </c>
      <c r="B16" s="935"/>
      <c r="C16" s="936"/>
      <c r="D16" s="936"/>
      <c r="E16" s="936"/>
      <c r="F16" s="936"/>
      <c r="G16" s="936"/>
      <c r="H16" s="936"/>
      <c r="I16" s="936"/>
      <c r="J16" s="936"/>
      <c r="K16" s="936"/>
      <c r="L16" s="936"/>
      <c r="M16" s="936"/>
      <c r="N16" s="936"/>
      <c r="O16" s="936"/>
      <c r="P16" s="936"/>
      <c r="Q16" s="936"/>
      <c r="R16" s="936"/>
      <c r="S16" s="936"/>
      <c r="T16" s="936"/>
      <c r="U16" s="936"/>
      <c r="V16" s="937"/>
    </row>
    <row r="17" spans="1:22" ht="12.75" customHeight="1">
      <c r="A17" s="18">
        <v>5</v>
      </c>
      <c r="B17" s="935"/>
      <c r="C17" s="936"/>
      <c r="D17" s="936"/>
      <c r="E17" s="936"/>
      <c r="F17" s="936"/>
      <c r="G17" s="936"/>
      <c r="H17" s="936"/>
      <c r="I17" s="936"/>
      <c r="J17" s="936"/>
      <c r="K17" s="936"/>
      <c r="L17" s="936"/>
      <c r="M17" s="936"/>
      <c r="N17" s="936"/>
      <c r="O17" s="936"/>
      <c r="P17" s="936"/>
      <c r="Q17" s="936"/>
      <c r="R17" s="936"/>
      <c r="S17" s="936"/>
      <c r="T17" s="936"/>
      <c r="U17" s="936"/>
      <c r="V17" s="937"/>
    </row>
    <row r="18" spans="1:22" ht="12.75">
      <c r="A18" s="18">
        <v>6</v>
      </c>
      <c r="B18" s="935"/>
      <c r="C18" s="936"/>
      <c r="D18" s="936"/>
      <c r="E18" s="936"/>
      <c r="F18" s="936"/>
      <c r="G18" s="936"/>
      <c r="H18" s="936"/>
      <c r="I18" s="936"/>
      <c r="J18" s="936"/>
      <c r="K18" s="936"/>
      <c r="L18" s="936"/>
      <c r="M18" s="936"/>
      <c r="N18" s="936"/>
      <c r="O18" s="936"/>
      <c r="P18" s="936"/>
      <c r="Q18" s="936"/>
      <c r="R18" s="936"/>
      <c r="S18" s="936"/>
      <c r="T18" s="936"/>
      <c r="U18" s="936"/>
      <c r="V18" s="937"/>
    </row>
    <row r="19" spans="1:22" ht="12.75">
      <c r="A19" s="18">
        <v>7</v>
      </c>
      <c r="B19" s="935"/>
      <c r="C19" s="936"/>
      <c r="D19" s="936"/>
      <c r="E19" s="936"/>
      <c r="F19" s="936"/>
      <c r="G19" s="936"/>
      <c r="H19" s="936"/>
      <c r="I19" s="936"/>
      <c r="J19" s="936"/>
      <c r="K19" s="936"/>
      <c r="L19" s="936"/>
      <c r="M19" s="936"/>
      <c r="N19" s="936"/>
      <c r="O19" s="936"/>
      <c r="P19" s="936"/>
      <c r="Q19" s="936"/>
      <c r="R19" s="936"/>
      <c r="S19" s="936"/>
      <c r="T19" s="936"/>
      <c r="U19" s="936"/>
      <c r="V19" s="937"/>
    </row>
    <row r="20" spans="1:22" ht="12.75">
      <c r="A20" s="18">
        <v>8</v>
      </c>
      <c r="B20" s="935"/>
      <c r="C20" s="936"/>
      <c r="D20" s="936"/>
      <c r="E20" s="936"/>
      <c r="F20" s="936"/>
      <c r="G20" s="936"/>
      <c r="H20" s="936"/>
      <c r="I20" s="936"/>
      <c r="J20" s="936"/>
      <c r="K20" s="936"/>
      <c r="L20" s="936"/>
      <c r="M20" s="936"/>
      <c r="N20" s="936"/>
      <c r="O20" s="936"/>
      <c r="P20" s="936"/>
      <c r="Q20" s="936"/>
      <c r="R20" s="936"/>
      <c r="S20" s="936"/>
      <c r="T20" s="936"/>
      <c r="U20" s="936"/>
      <c r="V20" s="937"/>
    </row>
    <row r="21" spans="1:22" ht="12.75">
      <c r="A21" s="18">
        <v>9</v>
      </c>
      <c r="B21" s="935"/>
      <c r="C21" s="936"/>
      <c r="D21" s="936"/>
      <c r="E21" s="936"/>
      <c r="F21" s="936"/>
      <c r="G21" s="936"/>
      <c r="H21" s="936"/>
      <c r="I21" s="936"/>
      <c r="J21" s="936"/>
      <c r="K21" s="936"/>
      <c r="L21" s="936"/>
      <c r="M21" s="936"/>
      <c r="N21" s="936"/>
      <c r="O21" s="936"/>
      <c r="P21" s="936"/>
      <c r="Q21" s="936"/>
      <c r="R21" s="936"/>
      <c r="S21" s="936"/>
      <c r="T21" s="936"/>
      <c r="U21" s="936"/>
      <c r="V21" s="937"/>
    </row>
    <row r="22" spans="1:22" ht="12.75">
      <c r="A22" s="18">
        <v>10</v>
      </c>
      <c r="B22" s="935"/>
      <c r="C22" s="936"/>
      <c r="D22" s="936"/>
      <c r="E22" s="936"/>
      <c r="F22" s="936"/>
      <c r="G22" s="936"/>
      <c r="H22" s="936"/>
      <c r="I22" s="936"/>
      <c r="J22" s="936"/>
      <c r="K22" s="936"/>
      <c r="L22" s="936"/>
      <c r="M22" s="936"/>
      <c r="N22" s="936"/>
      <c r="O22" s="936"/>
      <c r="P22" s="936"/>
      <c r="Q22" s="936"/>
      <c r="R22" s="936"/>
      <c r="S22" s="936"/>
      <c r="T22" s="936"/>
      <c r="U22" s="936"/>
      <c r="V22" s="937"/>
    </row>
    <row r="23" spans="1:22" ht="16.5" customHeight="1">
      <c r="A23" s="18">
        <v>11</v>
      </c>
      <c r="B23" s="935"/>
      <c r="C23" s="936"/>
      <c r="D23" s="936"/>
      <c r="E23" s="936"/>
      <c r="F23" s="936"/>
      <c r="G23" s="936"/>
      <c r="H23" s="936"/>
      <c r="I23" s="936"/>
      <c r="J23" s="936"/>
      <c r="K23" s="936"/>
      <c r="L23" s="936"/>
      <c r="M23" s="936"/>
      <c r="N23" s="936"/>
      <c r="O23" s="936"/>
      <c r="P23" s="936"/>
      <c r="Q23" s="936"/>
      <c r="R23" s="936"/>
      <c r="S23" s="936"/>
      <c r="T23" s="936"/>
      <c r="U23" s="936"/>
      <c r="V23" s="937"/>
    </row>
    <row r="24" spans="1:22" ht="12.75">
      <c r="A24" s="18">
        <v>12</v>
      </c>
      <c r="B24" s="935"/>
      <c r="C24" s="936"/>
      <c r="D24" s="936"/>
      <c r="E24" s="936"/>
      <c r="F24" s="936"/>
      <c r="G24" s="936"/>
      <c r="H24" s="936"/>
      <c r="I24" s="936"/>
      <c r="J24" s="936"/>
      <c r="K24" s="936"/>
      <c r="L24" s="936"/>
      <c r="M24" s="936"/>
      <c r="N24" s="936"/>
      <c r="O24" s="936"/>
      <c r="P24" s="936"/>
      <c r="Q24" s="936"/>
      <c r="R24" s="936"/>
      <c r="S24" s="936"/>
      <c r="T24" s="936"/>
      <c r="U24" s="936"/>
      <c r="V24" s="937"/>
    </row>
    <row r="25" spans="1:22" ht="12.75">
      <c r="A25" s="18">
        <v>13</v>
      </c>
      <c r="B25" s="935"/>
      <c r="C25" s="936"/>
      <c r="D25" s="936"/>
      <c r="E25" s="936"/>
      <c r="F25" s="936"/>
      <c r="G25" s="936"/>
      <c r="H25" s="936"/>
      <c r="I25" s="936"/>
      <c r="J25" s="936"/>
      <c r="K25" s="936"/>
      <c r="L25" s="936"/>
      <c r="M25" s="936"/>
      <c r="N25" s="936"/>
      <c r="O25" s="936"/>
      <c r="P25" s="936"/>
      <c r="Q25" s="936"/>
      <c r="R25" s="936"/>
      <c r="S25" s="936"/>
      <c r="T25" s="936"/>
      <c r="U25" s="936"/>
      <c r="V25" s="937"/>
    </row>
    <row r="26" spans="1:22" ht="16.5" customHeight="1">
      <c r="A26" s="18">
        <v>14</v>
      </c>
      <c r="B26" s="935"/>
      <c r="C26" s="936"/>
      <c r="D26" s="936"/>
      <c r="E26" s="936"/>
      <c r="F26" s="936"/>
      <c r="G26" s="936"/>
      <c r="H26" s="936"/>
      <c r="I26" s="936"/>
      <c r="J26" s="936"/>
      <c r="K26" s="936"/>
      <c r="L26" s="936"/>
      <c r="M26" s="936"/>
      <c r="N26" s="936"/>
      <c r="O26" s="936"/>
      <c r="P26" s="936"/>
      <c r="Q26" s="936"/>
      <c r="R26" s="936"/>
      <c r="S26" s="936"/>
      <c r="T26" s="936"/>
      <c r="U26" s="936"/>
      <c r="V26" s="937"/>
    </row>
    <row r="27" spans="1:22" ht="12.75">
      <c r="A27" s="18" t="s">
        <v>7</v>
      </c>
      <c r="B27" s="935"/>
      <c r="C27" s="936"/>
      <c r="D27" s="936"/>
      <c r="E27" s="936"/>
      <c r="F27" s="936"/>
      <c r="G27" s="936"/>
      <c r="H27" s="936"/>
      <c r="I27" s="936"/>
      <c r="J27" s="936"/>
      <c r="K27" s="936"/>
      <c r="L27" s="936"/>
      <c r="M27" s="936"/>
      <c r="N27" s="936"/>
      <c r="O27" s="936"/>
      <c r="P27" s="936"/>
      <c r="Q27" s="936"/>
      <c r="R27" s="936"/>
      <c r="S27" s="936"/>
      <c r="T27" s="936"/>
      <c r="U27" s="936"/>
      <c r="V27" s="937"/>
    </row>
    <row r="28" spans="1:22" ht="12.75">
      <c r="A28" s="18" t="s">
        <v>7</v>
      </c>
      <c r="B28" s="938"/>
      <c r="C28" s="939"/>
      <c r="D28" s="939"/>
      <c r="E28" s="939"/>
      <c r="F28" s="939"/>
      <c r="G28" s="939"/>
      <c r="H28" s="939"/>
      <c r="I28" s="939"/>
      <c r="J28" s="939"/>
      <c r="K28" s="939"/>
      <c r="L28" s="939"/>
      <c r="M28" s="939"/>
      <c r="N28" s="939"/>
      <c r="O28" s="939"/>
      <c r="P28" s="939"/>
      <c r="Q28" s="939"/>
      <c r="R28" s="939"/>
      <c r="S28" s="939"/>
      <c r="T28" s="939"/>
      <c r="U28" s="939"/>
      <c r="V28" s="940"/>
    </row>
    <row r="29" spans="1:22" ht="12.75">
      <c r="A29" s="30" t="s">
        <v>17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</row>
    <row r="30" spans="1:22" ht="12.75">
      <c r="A30" s="941" t="s">
        <v>1033</v>
      </c>
      <c r="B30" s="941"/>
      <c r="C30" s="941"/>
      <c r="D30" s="941"/>
      <c r="E30" s="941"/>
      <c r="F30" s="941"/>
      <c r="G30" s="941"/>
      <c r="H30" s="941"/>
      <c r="I30" s="941"/>
      <c r="J30" s="941"/>
      <c r="K30" s="941"/>
      <c r="L30" s="941"/>
      <c r="M30" s="941"/>
      <c r="N30" s="941"/>
      <c r="O30" s="941"/>
      <c r="P30" s="941"/>
      <c r="Q30" s="941"/>
      <c r="R30" s="941"/>
      <c r="S30" s="941"/>
      <c r="T30" s="941"/>
      <c r="U30" s="941"/>
      <c r="V30" s="941"/>
    </row>
    <row r="31" spans="1:22" ht="12.75">
      <c r="A31" s="941"/>
      <c r="B31" s="941"/>
      <c r="C31" s="941"/>
      <c r="D31" s="941"/>
      <c r="E31" s="941"/>
      <c r="F31" s="941"/>
      <c r="G31" s="941"/>
      <c r="H31" s="941"/>
      <c r="I31" s="941"/>
      <c r="J31" s="941"/>
      <c r="K31" s="941"/>
      <c r="L31" s="941"/>
      <c r="M31" s="941"/>
      <c r="N31" s="941"/>
      <c r="O31" s="941"/>
      <c r="P31" s="941"/>
      <c r="Q31" s="941"/>
      <c r="R31" s="941"/>
      <c r="S31" s="941"/>
      <c r="T31" s="941"/>
      <c r="U31" s="941"/>
      <c r="V31" s="941"/>
    </row>
    <row r="32" spans="1:22" ht="12.75">
      <c r="A32" s="941"/>
      <c r="B32" s="941"/>
      <c r="C32" s="941"/>
      <c r="D32" s="941"/>
      <c r="E32" s="941"/>
      <c r="F32" s="941"/>
      <c r="G32" s="941"/>
      <c r="H32" s="941"/>
      <c r="I32" s="941"/>
      <c r="J32" s="941"/>
      <c r="K32" s="941"/>
      <c r="L32" s="941"/>
      <c r="M32" s="941"/>
      <c r="N32" s="941"/>
      <c r="O32" s="941"/>
      <c r="P32" s="941"/>
      <c r="Q32" s="941"/>
      <c r="R32" s="941"/>
      <c r="S32" s="941"/>
      <c r="T32" s="941"/>
      <c r="U32" s="941"/>
      <c r="V32" s="941"/>
    </row>
    <row r="33" spans="19:21" ht="15.75">
      <c r="S33" s="794" t="s">
        <v>929</v>
      </c>
      <c r="T33" s="794"/>
      <c r="U33" s="794"/>
    </row>
    <row r="34" spans="1:21" ht="12.75" customHeight="1">
      <c r="A34" s="14" t="s">
        <v>12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5"/>
      <c r="O34" s="15"/>
      <c r="P34" s="83"/>
      <c r="Q34" s="83"/>
      <c r="S34" s="794" t="s">
        <v>476</v>
      </c>
      <c r="T34" s="794"/>
      <c r="U34" s="794"/>
    </row>
    <row r="35" spans="1:21" ht="15.75">
      <c r="A35" s="83"/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S35" s="794" t="s">
        <v>1089</v>
      </c>
      <c r="T35" s="794"/>
      <c r="U35" s="794"/>
    </row>
    <row r="36" spans="1:17" ht="12.75" customHeight="1">
      <c r="A36" s="83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</row>
    <row r="37" spans="15:17" ht="12.75">
      <c r="O37" s="36"/>
      <c r="P37" s="36"/>
      <c r="Q37" s="36"/>
    </row>
  </sheetData>
  <sheetProtection/>
  <mergeCells count="24">
    <mergeCell ref="S34:U34"/>
    <mergeCell ref="S35:U35"/>
    <mergeCell ref="V10:V11"/>
    <mergeCell ref="D10:D11"/>
    <mergeCell ref="E10:G10"/>
    <mergeCell ref="H10:J10"/>
    <mergeCell ref="T10:T11"/>
    <mergeCell ref="Q1:V1"/>
    <mergeCell ref="K10:M10"/>
    <mergeCell ref="N10:P10"/>
    <mergeCell ref="Q10:S10"/>
    <mergeCell ref="A3:Q3"/>
    <mergeCell ref="P9:V9"/>
    <mergeCell ref="A10:A11"/>
    <mergeCell ref="B10:B11"/>
    <mergeCell ref="C10:C11"/>
    <mergeCell ref="A4:P4"/>
    <mergeCell ref="A5:Q5"/>
    <mergeCell ref="A7:S7"/>
    <mergeCell ref="S33:U33"/>
    <mergeCell ref="B13:V28"/>
    <mergeCell ref="A30:V32"/>
    <mergeCell ref="U10:U11"/>
    <mergeCell ref="P8:V8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5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1"/>
  <sheetViews>
    <sheetView view="pageBreakPreview" zoomScaleSheetLayoutView="100" zoomScalePageLayoutView="0" workbookViewId="0" topLeftCell="A26">
      <selection activeCell="G48" sqref="G48:I50"/>
    </sheetView>
  </sheetViews>
  <sheetFormatPr defaultColWidth="9.140625" defaultRowHeight="12.75"/>
  <cols>
    <col min="1" max="1" width="9.140625" style="15" customWidth="1"/>
    <col min="2" max="2" width="17.8515625" style="15" bestFit="1" customWidth="1"/>
    <col min="3" max="3" width="16.57421875" style="15" customWidth="1"/>
    <col min="4" max="4" width="15.8515625" style="15" customWidth="1"/>
    <col min="5" max="5" width="18.8515625" style="15" customWidth="1"/>
    <col min="6" max="6" width="19.00390625" style="15" customWidth="1"/>
    <col min="7" max="7" width="22.57421875" style="15" customWidth="1"/>
    <col min="8" max="8" width="16.7109375" style="15" customWidth="1"/>
    <col min="9" max="9" width="30.140625" style="15" customWidth="1"/>
    <col min="10" max="16384" width="9.140625" style="15" customWidth="1"/>
  </cols>
  <sheetData>
    <row r="1" spans="9:10" ht="15">
      <c r="I1" s="41" t="s">
        <v>65</v>
      </c>
      <c r="J1" s="43"/>
    </row>
    <row r="2" spans="4:10" ht="15">
      <c r="D2" s="45" t="s">
        <v>0</v>
      </c>
      <c r="E2" s="45"/>
      <c r="F2" s="45"/>
      <c r="G2" s="45"/>
      <c r="H2" s="45"/>
      <c r="I2" s="45"/>
      <c r="J2" s="45"/>
    </row>
    <row r="3" spans="2:10" ht="20.25" customHeight="1">
      <c r="B3" s="153"/>
      <c r="C3" s="942" t="s">
        <v>697</v>
      </c>
      <c r="D3" s="942"/>
      <c r="E3" s="942"/>
      <c r="F3" s="942"/>
      <c r="G3" s="123"/>
      <c r="H3" s="123"/>
      <c r="I3" s="123"/>
      <c r="J3" s="44"/>
    </row>
    <row r="4" ht="10.5" customHeight="1"/>
    <row r="5" spans="1:9" ht="30.75" customHeight="1">
      <c r="A5" s="943" t="s">
        <v>758</v>
      </c>
      <c r="B5" s="943"/>
      <c r="C5" s="943"/>
      <c r="D5" s="943"/>
      <c r="E5" s="943"/>
      <c r="F5" s="943"/>
      <c r="G5" s="943"/>
      <c r="H5" s="943"/>
      <c r="I5" s="943"/>
    </row>
    <row r="7" ht="0.75" customHeight="1"/>
    <row r="8" spans="1:9" ht="12.75">
      <c r="A8" s="14" t="s">
        <v>25</v>
      </c>
      <c r="I8" s="33" t="s">
        <v>21</v>
      </c>
    </row>
    <row r="9" spans="4:22" ht="12.75">
      <c r="D9" s="855" t="s">
        <v>777</v>
      </c>
      <c r="E9" s="855"/>
      <c r="F9" s="855"/>
      <c r="G9" s="855"/>
      <c r="H9" s="855"/>
      <c r="I9" s="855"/>
      <c r="U9" s="19"/>
      <c r="V9" s="22"/>
    </row>
    <row r="10" spans="1:9" ht="44.25" customHeight="1">
      <c r="A10" s="5" t="s">
        <v>2</v>
      </c>
      <c r="B10" s="5" t="s">
        <v>3</v>
      </c>
      <c r="C10" s="2" t="s">
        <v>757</v>
      </c>
      <c r="D10" s="2" t="s">
        <v>792</v>
      </c>
      <c r="E10" s="2" t="s">
        <v>112</v>
      </c>
      <c r="F10" s="5" t="s">
        <v>223</v>
      </c>
      <c r="G10" s="2" t="s">
        <v>859</v>
      </c>
      <c r="H10" s="2" t="s">
        <v>152</v>
      </c>
      <c r="I10" s="34" t="s">
        <v>790</v>
      </c>
    </row>
    <row r="11" spans="1:9" s="112" customFormat="1" ht="15.75" customHeight="1">
      <c r="A11" s="66">
        <v>1</v>
      </c>
      <c r="B11" s="65">
        <v>2</v>
      </c>
      <c r="C11" s="66">
        <v>3</v>
      </c>
      <c r="D11" s="65">
        <v>4</v>
      </c>
      <c r="E11" s="66">
        <v>5</v>
      </c>
      <c r="F11" s="65">
        <v>6</v>
      </c>
      <c r="G11" s="66">
        <v>7</v>
      </c>
      <c r="H11" s="65">
        <v>8</v>
      </c>
      <c r="I11" s="66">
        <v>9</v>
      </c>
    </row>
    <row r="12" spans="1:9" ht="22.5" customHeight="1">
      <c r="A12" s="65">
        <v>1</v>
      </c>
      <c r="B12" s="522" t="s">
        <v>879</v>
      </c>
      <c r="C12" s="619">
        <f>D12+E12</f>
        <v>58.284252733677604</v>
      </c>
      <c r="D12" s="620">
        <v>7.480774099211852</v>
      </c>
      <c r="E12" s="621">
        <v>50.803478634465755</v>
      </c>
      <c r="F12" s="17">
        <v>0</v>
      </c>
      <c r="G12" s="622">
        <v>75</v>
      </c>
      <c r="H12" s="620">
        <v>54.50326228655464</v>
      </c>
      <c r="I12" s="621">
        <f>D12+E12-H12</f>
        <v>3.780990447122967</v>
      </c>
    </row>
    <row r="13" spans="1:9" ht="74.25" customHeight="1" hidden="1">
      <c r="A13" s="65">
        <v>2</v>
      </c>
      <c r="B13" s="519" t="s">
        <v>881</v>
      </c>
      <c r="C13" s="619">
        <f aca="true" t="shared" si="0" ref="C13:C44">D13+E13</f>
        <v>21.716478925461967</v>
      </c>
      <c r="D13" s="620">
        <v>2.787306441312682</v>
      </c>
      <c r="E13" s="621">
        <v>18.929172484149284</v>
      </c>
      <c r="F13" s="17">
        <v>0</v>
      </c>
      <c r="G13" s="622">
        <v>75</v>
      </c>
      <c r="H13" s="620">
        <v>20.307697041656933</v>
      </c>
      <c r="I13" s="621">
        <f aca="true" t="shared" si="1" ref="I13:I44">D13+E13-H13</f>
        <v>1.4087818838050339</v>
      </c>
    </row>
    <row r="14" spans="1:9" ht="12" customHeight="1">
      <c r="A14" s="65">
        <v>3</v>
      </c>
      <c r="B14" s="519" t="s">
        <v>882</v>
      </c>
      <c r="C14" s="619">
        <f t="shared" si="0"/>
        <v>37.88651579802377</v>
      </c>
      <c r="D14" s="620">
        <v>4.862727971932491</v>
      </c>
      <c r="E14" s="621">
        <v>33.02378782609128</v>
      </c>
      <c r="F14" s="17">
        <v>0</v>
      </c>
      <c r="G14" s="622">
        <v>75</v>
      </c>
      <c r="H14" s="620">
        <v>35.42875838348408</v>
      </c>
      <c r="I14" s="621">
        <f t="shared" si="1"/>
        <v>2.4577574145396923</v>
      </c>
    </row>
    <row r="15" spans="1:9" ht="15">
      <c r="A15" s="65">
        <v>4</v>
      </c>
      <c r="B15" s="519" t="s">
        <v>883</v>
      </c>
      <c r="C15" s="619">
        <f t="shared" si="0"/>
        <v>35.56695354230727</v>
      </c>
      <c r="D15" s="620">
        <v>4.565012544004442</v>
      </c>
      <c r="E15" s="621">
        <v>31.001940998302825</v>
      </c>
      <c r="F15" s="17">
        <v>0</v>
      </c>
      <c r="G15" s="622">
        <v>75</v>
      </c>
      <c r="H15" s="620">
        <v>33.25966975175733</v>
      </c>
      <c r="I15" s="621">
        <f t="shared" si="1"/>
        <v>2.3072837905499384</v>
      </c>
    </row>
    <row r="16" spans="1:9" ht="15.75" customHeight="1">
      <c r="A16" s="65">
        <v>5</v>
      </c>
      <c r="B16" s="519" t="s">
        <v>884</v>
      </c>
      <c r="C16" s="619">
        <f t="shared" si="0"/>
        <v>82.16078010492723</v>
      </c>
      <c r="D16" s="620">
        <v>10.545322397602582</v>
      </c>
      <c r="E16" s="621">
        <v>71.61545770732465</v>
      </c>
      <c r="F16" s="17">
        <v>0</v>
      </c>
      <c r="G16" s="622">
        <v>75</v>
      </c>
      <c r="H16" s="620">
        <v>76.83088205983482</v>
      </c>
      <c r="I16" s="621">
        <f t="shared" si="1"/>
        <v>5.329898045092406</v>
      </c>
    </row>
    <row r="17" spans="1:9" ht="12.75" customHeight="1">
      <c r="A17" s="65">
        <v>6</v>
      </c>
      <c r="B17" s="519" t="s">
        <v>885</v>
      </c>
      <c r="C17" s="619">
        <f t="shared" si="0"/>
        <v>23.317504752526272</v>
      </c>
      <c r="D17" s="620">
        <v>2.9927978386888974</v>
      </c>
      <c r="E17" s="621">
        <v>20.324706913837375</v>
      </c>
      <c r="F17" s="17">
        <v>0</v>
      </c>
      <c r="G17" s="622">
        <v>75</v>
      </c>
      <c r="H17" s="620">
        <v>21.804861824377276</v>
      </c>
      <c r="I17" s="621">
        <f t="shared" si="1"/>
        <v>1.5126429281489955</v>
      </c>
    </row>
    <row r="18" spans="1:9" ht="12.75" customHeight="1">
      <c r="A18" s="65">
        <v>7</v>
      </c>
      <c r="B18" s="519" t="s">
        <v>886</v>
      </c>
      <c r="C18" s="619">
        <f t="shared" si="0"/>
        <v>15.71640146582736</v>
      </c>
      <c r="D18" s="620">
        <v>2.0171975019668067</v>
      </c>
      <c r="E18" s="621">
        <v>13.699203963860553</v>
      </c>
      <c r="F18" s="17">
        <v>0</v>
      </c>
      <c r="G18" s="622">
        <v>75</v>
      </c>
      <c r="H18" s="620">
        <v>14.696853971979047</v>
      </c>
      <c r="I18" s="621">
        <f t="shared" si="1"/>
        <v>1.0195474938483127</v>
      </c>
    </row>
    <row r="19" spans="1:9" ht="15">
      <c r="A19" s="65">
        <v>8</v>
      </c>
      <c r="B19" s="519" t="s">
        <v>887</v>
      </c>
      <c r="C19" s="619">
        <f t="shared" si="0"/>
        <v>42.92296847833434</v>
      </c>
      <c r="D19" s="620">
        <v>5.509155831871464</v>
      </c>
      <c r="E19" s="621">
        <v>37.41381264646287</v>
      </c>
      <c r="F19" s="17">
        <v>0</v>
      </c>
      <c r="G19" s="622">
        <v>75</v>
      </c>
      <c r="H19" s="620">
        <v>40.13848851733506</v>
      </c>
      <c r="I19" s="621">
        <f t="shared" si="1"/>
        <v>2.7844799609992776</v>
      </c>
    </row>
    <row r="20" spans="1:9" ht="15">
      <c r="A20" s="65">
        <v>9</v>
      </c>
      <c r="B20" s="520" t="s">
        <v>888</v>
      </c>
      <c r="C20" s="619">
        <f t="shared" si="0"/>
        <v>42.65973408835315</v>
      </c>
      <c r="D20" s="620">
        <v>5.475369741903198</v>
      </c>
      <c r="E20" s="621">
        <v>37.18436434644995</v>
      </c>
      <c r="F20" s="17">
        <v>0</v>
      </c>
      <c r="G20" s="622">
        <v>75</v>
      </c>
      <c r="H20" s="620">
        <v>39.89233055309825</v>
      </c>
      <c r="I20" s="621">
        <f t="shared" si="1"/>
        <v>2.7674035352549</v>
      </c>
    </row>
    <row r="21" spans="1:9" ht="15">
      <c r="A21" s="65">
        <v>10</v>
      </c>
      <c r="B21" s="520" t="s">
        <v>889</v>
      </c>
      <c r="C21" s="619">
        <f t="shared" si="0"/>
        <v>9.394336946447709</v>
      </c>
      <c r="D21" s="620">
        <v>1.2057615773059025</v>
      </c>
      <c r="E21" s="621">
        <v>8.188575369141805</v>
      </c>
      <c r="F21" s="17">
        <v>0</v>
      </c>
      <c r="G21" s="622">
        <v>75</v>
      </c>
      <c r="H21" s="620">
        <v>8.784911645691485</v>
      </c>
      <c r="I21" s="621">
        <f t="shared" si="1"/>
        <v>0.6094253007562234</v>
      </c>
    </row>
    <row r="22" spans="1:9" ht="15">
      <c r="A22" s="65">
        <v>11</v>
      </c>
      <c r="B22" s="519" t="s">
        <v>890</v>
      </c>
      <c r="C22" s="619">
        <f t="shared" si="0"/>
        <v>23.576502470668707</v>
      </c>
      <c r="D22" s="620">
        <v>3.0260401525345957</v>
      </c>
      <c r="E22" s="621">
        <v>20.550462318134112</v>
      </c>
      <c r="F22" s="17">
        <v>0</v>
      </c>
      <c r="G22" s="622">
        <v>75</v>
      </c>
      <c r="H22" s="620">
        <v>22.047057956290274</v>
      </c>
      <c r="I22" s="621">
        <f t="shared" si="1"/>
        <v>1.529444514378433</v>
      </c>
    </row>
    <row r="23" spans="1:9" ht="15">
      <c r="A23" s="65">
        <v>12</v>
      </c>
      <c r="B23" s="519" t="s">
        <v>891</v>
      </c>
      <c r="C23" s="619">
        <f t="shared" si="0"/>
        <v>43.67773468160763</v>
      </c>
      <c r="D23" s="620">
        <v>5.606029947942009</v>
      </c>
      <c r="E23" s="621">
        <v>38.07170473366562</v>
      </c>
      <c r="F23" s="17">
        <v>0</v>
      </c>
      <c r="G23" s="622">
        <v>75</v>
      </c>
      <c r="H23" s="620">
        <v>40.84429185893408</v>
      </c>
      <c r="I23" s="621">
        <f t="shared" si="1"/>
        <v>2.833442822673554</v>
      </c>
    </row>
    <row r="24" spans="1:9" ht="15">
      <c r="A24" s="65">
        <v>13</v>
      </c>
      <c r="B24" s="519" t="s">
        <v>892</v>
      </c>
      <c r="C24" s="619">
        <f t="shared" si="0"/>
        <v>64.49141310543054</v>
      </c>
      <c r="D24" s="620">
        <v>8.277462095725069</v>
      </c>
      <c r="E24" s="621">
        <v>56.21395100970547</v>
      </c>
      <c r="F24" s="17">
        <v>0</v>
      </c>
      <c r="G24" s="622">
        <v>75</v>
      </c>
      <c r="H24" s="620">
        <v>60.30775447661881</v>
      </c>
      <c r="I24" s="621">
        <f t="shared" si="1"/>
        <v>4.1836586288117275</v>
      </c>
    </row>
    <row r="25" spans="1:9" ht="15">
      <c r="A25" s="65">
        <v>14</v>
      </c>
      <c r="B25" s="519" t="s">
        <v>893</v>
      </c>
      <c r="C25" s="619">
        <f t="shared" si="0"/>
        <v>18.65140261012002</v>
      </c>
      <c r="D25" s="620">
        <v>2.3939044084052776</v>
      </c>
      <c r="E25" s="621">
        <v>16.257498201714743</v>
      </c>
      <c r="F25" s="17">
        <v>0</v>
      </c>
      <c r="G25" s="622">
        <v>75</v>
      </c>
      <c r="H25" s="620">
        <v>17.44145701097948</v>
      </c>
      <c r="I25" s="621">
        <f t="shared" si="1"/>
        <v>1.2099455991405392</v>
      </c>
    </row>
    <row r="26" spans="1:9" ht="15">
      <c r="A26" s="65">
        <v>15</v>
      </c>
      <c r="B26" s="519" t="s">
        <v>894</v>
      </c>
      <c r="C26" s="619">
        <f t="shared" si="0"/>
        <v>9.352928152023747</v>
      </c>
      <c r="D26" s="620">
        <v>1.200446765460895</v>
      </c>
      <c r="E26" s="621">
        <v>8.152481386562851</v>
      </c>
      <c r="F26" s="17">
        <v>0</v>
      </c>
      <c r="G26" s="622">
        <v>75</v>
      </c>
      <c r="H26" s="620">
        <v>8.746189104394235</v>
      </c>
      <c r="I26" s="621">
        <f t="shared" si="1"/>
        <v>0.606739047629512</v>
      </c>
    </row>
    <row r="27" spans="1:9" ht="15">
      <c r="A27" s="65">
        <v>16</v>
      </c>
      <c r="B27" s="519" t="s">
        <v>895</v>
      </c>
      <c r="C27" s="619">
        <f t="shared" si="0"/>
        <v>10.022844098526472</v>
      </c>
      <c r="D27" s="620">
        <v>1.2864303652532083</v>
      </c>
      <c r="E27" s="621">
        <v>8.736413733273263</v>
      </c>
      <c r="F27" s="17">
        <v>0</v>
      </c>
      <c r="G27" s="622">
        <v>75</v>
      </c>
      <c r="H27" s="620">
        <v>9.372646557816916</v>
      </c>
      <c r="I27" s="621">
        <f t="shared" si="1"/>
        <v>0.6501975407095557</v>
      </c>
    </row>
    <row r="28" spans="1:9" ht="15">
      <c r="A28" s="65">
        <v>17</v>
      </c>
      <c r="B28" s="520" t="s">
        <v>896</v>
      </c>
      <c r="C28" s="619">
        <f t="shared" si="0"/>
        <v>41.5273433554524</v>
      </c>
      <c r="D28" s="620">
        <v>5.3300275805551</v>
      </c>
      <c r="E28" s="621">
        <v>36.1973157748973</v>
      </c>
      <c r="F28" s="17">
        <v>0</v>
      </c>
      <c r="G28" s="622">
        <v>75</v>
      </c>
      <c r="H28" s="620">
        <v>38.833399774519506</v>
      </c>
      <c r="I28" s="621">
        <f t="shared" si="1"/>
        <v>2.6939435809328955</v>
      </c>
    </row>
    <row r="29" spans="1:9" ht="15">
      <c r="A29" s="65">
        <v>18</v>
      </c>
      <c r="B29" s="519" t="s">
        <v>897</v>
      </c>
      <c r="C29" s="619">
        <f t="shared" si="0"/>
        <v>30.251269920624345</v>
      </c>
      <c r="D29" s="620">
        <v>3.882745439399133</v>
      </c>
      <c r="E29" s="621">
        <v>26.36852448122521</v>
      </c>
      <c r="F29" s="17">
        <v>0</v>
      </c>
      <c r="G29" s="622">
        <v>75</v>
      </c>
      <c r="H29" s="620">
        <v>28.288822823535142</v>
      </c>
      <c r="I29" s="621">
        <f t="shared" si="1"/>
        <v>1.9624470970892034</v>
      </c>
    </row>
    <row r="30" spans="1:9" ht="15">
      <c r="A30" s="65">
        <v>19</v>
      </c>
      <c r="B30" s="519" t="s">
        <v>898</v>
      </c>
      <c r="C30" s="619">
        <f t="shared" si="0"/>
        <v>28.736768770266877</v>
      </c>
      <c r="D30" s="517">
        <v>3.6883594698201794</v>
      </c>
      <c r="E30" s="517">
        <v>25.048409300446696</v>
      </c>
      <c r="F30" s="17">
        <v>0</v>
      </c>
      <c r="G30" s="622">
        <v>75</v>
      </c>
      <c r="H30" s="517">
        <v>26.872569726692642</v>
      </c>
      <c r="I30" s="621">
        <f t="shared" si="1"/>
        <v>1.864199043574235</v>
      </c>
    </row>
    <row r="31" spans="1:9" ht="15">
      <c r="A31" s="65">
        <v>20</v>
      </c>
      <c r="B31" s="520" t="s">
        <v>899</v>
      </c>
      <c r="C31" s="619">
        <f t="shared" si="0"/>
        <v>31.624045052375966</v>
      </c>
      <c r="D31" s="517">
        <v>4.0589408981720965</v>
      </c>
      <c r="E31" s="517">
        <v>27.56510415420387</v>
      </c>
      <c r="F31" s="17">
        <v>0</v>
      </c>
      <c r="G31" s="622">
        <v>75</v>
      </c>
      <c r="H31" s="517">
        <v>29.57254388981014</v>
      </c>
      <c r="I31" s="621">
        <f t="shared" si="1"/>
        <v>2.051501162565824</v>
      </c>
    </row>
    <row r="32" spans="1:10" ht="15">
      <c r="A32" s="65">
        <v>21</v>
      </c>
      <c r="B32" s="519" t="s">
        <v>900</v>
      </c>
      <c r="C32" s="619">
        <f t="shared" si="0"/>
        <v>35.30364127232904</v>
      </c>
      <c r="D32" s="517">
        <v>4.531216458151571</v>
      </c>
      <c r="E32" s="517">
        <v>30.77242481417747</v>
      </c>
      <c r="F32" s="17">
        <v>0</v>
      </c>
      <c r="G32" s="622">
        <v>75</v>
      </c>
      <c r="H32" s="517">
        <v>33.013438959720446</v>
      </c>
      <c r="I32" s="621">
        <f t="shared" si="1"/>
        <v>2.290202312608592</v>
      </c>
      <c r="J32" s="83"/>
    </row>
    <row r="33" spans="1:9" ht="12.75" customHeight="1">
      <c r="A33" s="65">
        <v>22</v>
      </c>
      <c r="B33" s="519" t="s">
        <v>901</v>
      </c>
      <c r="C33" s="619">
        <f t="shared" si="0"/>
        <v>22.838776410746874</v>
      </c>
      <c r="D33" s="517">
        <v>2.931353136015843</v>
      </c>
      <c r="E33" s="517">
        <v>19.90742327473103</v>
      </c>
      <c r="F33" s="17">
        <v>0</v>
      </c>
      <c r="G33" s="622">
        <v>75</v>
      </c>
      <c r="H33" s="517">
        <v>21.357189337346597</v>
      </c>
      <c r="I33" s="621">
        <f t="shared" si="1"/>
        <v>1.4815870734002772</v>
      </c>
    </row>
    <row r="34" spans="1:9" ht="12.75" customHeight="1">
      <c r="A34" s="65">
        <v>23</v>
      </c>
      <c r="B34" s="519" t="s">
        <v>902</v>
      </c>
      <c r="C34" s="619">
        <f t="shared" si="0"/>
        <v>29.665051606936053</v>
      </c>
      <c r="D34" s="517">
        <v>3.8075044167928827</v>
      </c>
      <c r="E34" s="517">
        <v>25.85754719014317</v>
      </c>
      <c r="F34" s="17">
        <v>0</v>
      </c>
      <c r="G34" s="622">
        <v>75</v>
      </c>
      <c r="H34" s="517">
        <v>27.740633406847756</v>
      </c>
      <c r="I34" s="621">
        <f t="shared" si="1"/>
        <v>1.9244182000882972</v>
      </c>
    </row>
    <row r="35" spans="1:12" ht="15">
      <c r="A35" s="65">
        <v>24</v>
      </c>
      <c r="B35" s="519" t="s">
        <v>903</v>
      </c>
      <c r="C35" s="619">
        <f t="shared" si="0"/>
        <v>26.316710166375294</v>
      </c>
      <c r="D35" s="517">
        <v>3.377745352396551</v>
      </c>
      <c r="E35" s="517">
        <v>22.938964813978743</v>
      </c>
      <c r="F35" s="17">
        <v>0</v>
      </c>
      <c r="G35" s="622">
        <v>75</v>
      </c>
      <c r="H35" s="517">
        <v>24.60950410175547</v>
      </c>
      <c r="I35" s="621">
        <f t="shared" si="1"/>
        <v>1.7072060646198253</v>
      </c>
      <c r="J35" s="36"/>
      <c r="K35" s="36"/>
      <c r="L35" s="36"/>
    </row>
    <row r="36" spans="1:9" ht="15">
      <c r="A36" s="65">
        <v>25</v>
      </c>
      <c r="B36" s="519" t="s">
        <v>904</v>
      </c>
      <c r="C36" s="619">
        <f t="shared" si="0"/>
        <v>13.906774066702514</v>
      </c>
      <c r="D36" s="517">
        <v>1.7849321276734327</v>
      </c>
      <c r="E36" s="517">
        <v>12.121841939029082</v>
      </c>
      <c r="F36" s="17">
        <v>0</v>
      </c>
      <c r="G36" s="622">
        <v>75</v>
      </c>
      <c r="H36" s="517">
        <v>13.00461992677104</v>
      </c>
      <c r="I36" s="621">
        <f t="shared" si="1"/>
        <v>0.9021541399314739</v>
      </c>
    </row>
    <row r="37" spans="1:9" ht="15">
      <c r="A37" s="65">
        <v>26</v>
      </c>
      <c r="B37" s="519" t="s">
        <v>905</v>
      </c>
      <c r="C37" s="619">
        <f t="shared" si="0"/>
        <v>15.46818233927468</v>
      </c>
      <c r="D37" s="517">
        <v>1.9853386185505775</v>
      </c>
      <c r="E37" s="517">
        <v>13.482843720724102</v>
      </c>
      <c r="F37" s="17">
        <v>0</v>
      </c>
      <c r="G37" s="622">
        <v>75</v>
      </c>
      <c r="H37" s="517">
        <v>14.46473720759574</v>
      </c>
      <c r="I37" s="621">
        <f t="shared" si="1"/>
        <v>1.0034451316789408</v>
      </c>
    </row>
    <row r="38" spans="1:9" ht="15">
      <c r="A38" s="65">
        <v>27</v>
      </c>
      <c r="B38" s="519" t="s">
        <v>906</v>
      </c>
      <c r="C38" s="619">
        <f t="shared" si="0"/>
        <v>23.559804999304227</v>
      </c>
      <c r="D38" s="517">
        <v>3.023897034875071</v>
      </c>
      <c r="E38" s="517">
        <v>20.535907964429157</v>
      </c>
      <c r="F38" s="17">
        <v>0</v>
      </c>
      <c r="G38" s="622">
        <v>75</v>
      </c>
      <c r="H38" s="517">
        <v>22.03144367595526</v>
      </c>
      <c r="I38" s="621">
        <f t="shared" si="1"/>
        <v>1.5283613233489675</v>
      </c>
    </row>
    <row r="39" spans="1:9" ht="15">
      <c r="A39" s="65">
        <v>28</v>
      </c>
      <c r="B39" s="519" t="s">
        <v>907</v>
      </c>
      <c r="C39" s="619">
        <f t="shared" si="0"/>
        <v>14.060470240852778</v>
      </c>
      <c r="D39" s="517">
        <v>1.8046590059433651</v>
      </c>
      <c r="E39" s="517">
        <v>12.255811234909412</v>
      </c>
      <c r="F39" s="17">
        <v>0</v>
      </c>
      <c r="G39" s="622">
        <v>75</v>
      </c>
      <c r="H39" s="517">
        <v>13.148345590209312</v>
      </c>
      <c r="I39" s="621">
        <f t="shared" si="1"/>
        <v>0.9121246506434666</v>
      </c>
    </row>
    <row r="40" spans="1:9" ht="15">
      <c r="A40" s="65">
        <v>29</v>
      </c>
      <c r="B40" s="521" t="s">
        <v>908</v>
      </c>
      <c r="C40" s="619">
        <f t="shared" si="0"/>
        <v>24.782178280780204</v>
      </c>
      <c r="D40" s="517">
        <v>3.1807884412969356</v>
      </c>
      <c r="E40" s="517">
        <v>21.601389839483268</v>
      </c>
      <c r="F40" s="17">
        <v>0</v>
      </c>
      <c r="G40" s="622">
        <v>75</v>
      </c>
      <c r="H40" s="517">
        <v>23.17451969473495</v>
      </c>
      <c r="I40" s="621">
        <f t="shared" si="1"/>
        <v>1.607658586045254</v>
      </c>
    </row>
    <row r="41" spans="1:9" ht="30">
      <c r="A41" s="65">
        <v>30</v>
      </c>
      <c r="B41" s="521" t="s">
        <v>909</v>
      </c>
      <c r="C41" s="619">
        <f t="shared" si="0"/>
        <v>11.785424191441955</v>
      </c>
      <c r="D41" s="517">
        <v>1.5126572256561004</v>
      </c>
      <c r="E41" s="517">
        <v>10.272766965785854</v>
      </c>
      <c r="F41" s="17">
        <v>0</v>
      </c>
      <c r="G41" s="622">
        <v>75</v>
      </c>
      <c r="H41" s="517">
        <v>11.020885329002596</v>
      </c>
      <c r="I41" s="621">
        <f t="shared" si="1"/>
        <v>0.764538862439359</v>
      </c>
    </row>
    <row r="42" spans="1:9" ht="15">
      <c r="A42" s="65">
        <v>31</v>
      </c>
      <c r="B42" s="521" t="s">
        <v>910</v>
      </c>
      <c r="C42" s="619">
        <f t="shared" si="0"/>
        <v>19.910192578209962</v>
      </c>
      <c r="D42" s="517">
        <v>2.5554698904689057</v>
      </c>
      <c r="E42" s="517">
        <v>17.354722687741056</v>
      </c>
      <c r="F42" s="17">
        <v>0</v>
      </c>
      <c r="G42" s="622">
        <v>75</v>
      </c>
      <c r="H42" s="517">
        <v>18.618587309071934</v>
      </c>
      <c r="I42" s="621">
        <f t="shared" si="1"/>
        <v>1.291605269138028</v>
      </c>
    </row>
    <row r="43" spans="1:9" ht="15">
      <c r="A43" s="65">
        <v>32</v>
      </c>
      <c r="B43" s="521" t="s">
        <v>911</v>
      </c>
      <c r="C43" s="619">
        <f t="shared" si="0"/>
        <v>27.583334862167042</v>
      </c>
      <c r="D43" s="517">
        <v>3.5403164204515423</v>
      </c>
      <c r="E43" s="517">
        <v>24.0430184417155</v>
      </c>
      <c r="F43" s="17">
        <v>0</v>
      </c>
      <c r="G43" s="622">
        <v>75</v>
      </c>
      <c r="H43" s="517">
        <v>25.79396087653497</v>
      </c>
      <c r="I43" s="621">
        <f t="shared" si="1"/>
        <v>1.7893739856320714</v>
      </c>
    </row>
    <row r="44" spans="1:9" ht="15">
      <c r="A44" s="65">
        <v>33</v>
      </c>
      <c r="B44" s="521" t="s">
        <v>912</v>
      </c>
      <c r="C44" s="619">
        <f t="shared" si="0"/>
        <v>14.821279931896052</v>
      </c>
      <c r="D44" s="517">
        <v>1.902308802659336</v>
      </c>
      <c r="E44" s="517">
        <v>12.918971129236716</v>
      </c>
      <c r="F44" s="17">
        <v>0</v>
      </c>
      <c r="G44" s="622">
        <v>75</v>
      </c>
      <c r="H44" s="517">
        <v>13.859800369093763</v>
      </c>
      <c r="I44" s="621">
        <f t="shared" si="1"/>
        <v>0.961479562802289</v>
      </c>
    </row>
    <row r="45" spans="1:9" ht="12.75">
      <c r="A45" s="780" t="s">
        <v>17</v>
      </c>
      <c r="B45" s="781"/>
      <c r="C45" s="501">
        <f aca="true" t="shared" si="2" ref="C45:I45">SUM(C12:C44)</f>
        <v>951.5399999999998</v>
      </c>
      <c r="D45" s="501">
        <f t="shared" si="2"/>
        <v>122.13</v>
      </c>
      <c r="E45" s="501">
        <f t="shared" si="2"/>
        <v>829.41</v>
      </c>
      <c r="F45" s="501">
        <f t="shared" si="2"/>
        <v>0</v>
      </c>
      <c r="G45" s="501">
        <f t="shared" si="2"/>
        <v>2475</v>
      </c>
      <c r="H45" s="501">
        <f t="shared" si="2"/>
        <v>889.812115</v>
      </c>
      <c r="I45" s="501">
        <f t="shared" si="2"/>
        <v>61.72788500000008</v>
      </c>
    </row>
    <row r="46" spans="5:9" ht="12.75">
      <c r="E46" s="31"/>
      <c r="F46" s="31"/>
      <c r="G46" s="31"/>
      <c r="H46" s="22"/>
      <c r="I46" s="22"/>
    </row>
    <row r="47" spans="5:9" ht="12.75">
      <c r="E47" s="11"/>
      <c r="F47" s="11"/>
      <c r="G47" s="11"/>
      <c r="H47" s="31"/>
      <c r="I47" s="22"/>
    </row>
    <row r="48" spans="1:10" ht="15.75">
      <c r="A48" s="36" t="s">
        <v>12</v>
      </c>
      <c r="E48" s="36"/>
      <c r="F48" s="36"/>
      <c r="G48" s="794" t="s">
        <v>929</v>
      </c>
      <c r="H48" s="794"/>
      <c r="I48" s="794"/>
      <c r="J48" s="83"/>
    </row>
    <row r="49" spans="5:9" ht="15.75">
      <c r="E49" s="83"/>
      <c r="F49" s="83"/>
      <c r="G49" s="794" t="s">
        <v>476</v>
      </c>
      <c r="H49" s="794"/>
      <c r="I49" s="794"/>
    </row>
    <row r="50" spans="5:9" ht="15.75">
      <c r="E50" s="83"/>
      <c r="F50" s="83"/>
      <c r="G50" s="794" t="s">
        <v>1089</v>
      </c>
      <c r="H50" s="794"/>
      <c r="I50" s="794"/>
    </row>
    <row r="51" spans="9:12" ht="12.75">
      <c r="I51" s="36"/>
      <c r="J51" s="36"/>
      <c r="K51" s="36"/>
      <c r="L51" s="36"/>
    </row>
  </sheetData>
  <sheetProtection/>
  <mergeCells count="7">
    <mergeCell ref="G50:I50"/>
    <mergeCell ref="C3:F3"/>
    <mergeCell ref="D9:I9"/>
    <mergeCell ref="A5:I5"/>
    <mergeCell ref="A45:B45"/>
    <mergeCell ref="G48:I48"/>
    <mergeCell ref="G49:I49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73" r:id="rId1"/>
  <colBreaks count="1" manualBreakCount="1">
    <brk id="9" max="32" man="1"/>
  </colBreaks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view="pageBreakPreview" zoomScale="81" zoomScaleSheetLayoutView="81" zoomScalePageLayoutView="0" workbookViewId="0" topLeftCell="A8">
      <selection activeCell="B13" sqref="B13"/>
    </sheetView>
  </sheetViews>
  <sheetFormatPr defaultColWidth="9.140625" defaultRowHeight="12.75"/>
  <cols>
    <col min="1" max="1" width="4.421875" style="15" customWidth="1"/>
    <col min="2" max="2" width="37.28125" style="15" customWidth="1"/>
    <col min="3" max="3" width="12.28125" style="15" customWidth="1"/>
    <col min="4" max="5" width="15.140625" style="15" customWidth="1"/>
    <col min="6" max="6" width="15.8515625" style="15" customWidth="1"/>
    <col min="7" max="7" width="12.57421875" style="15" customWidth="1"/>
    <col min="8" max="8" width="23.7109375" style="15" customWidth="1"/>
    <col min="9" max="16384" width="9.140625" style="15" customWidth="1"/>
  </cols>
  <sheetData>
    <row r="1" spans="4:14" ht="15">
      <c r="D1" s="36"/>
      <c r="E1" s="36"/>
      <c r="F1" s="36"/>
      <c r="H1" s="41" t="s">
        <v>66</v>
      </c>
      <c r="I1" s="36"/>
      <c r="M1" s="43"/>
      <c r="N1" s="43"/>
    </row>
    <row r="2" spans="1:14" ht="15">
      <c r="A2" s="862" t="s">
        <v>0</v>
      </c>
      <c r="B2" s="862"/>
      <c r="C2" s="862"/>
      <c r="D2" s="862"/>
      <c r="E2" s="862"/>
      <c r="F2" s="862"/>
      <c r="G2" s="862"/>
      <c r="H2" s="862"/>
      <c r="I2" s="45"/>
      <c r="J2" s="45"/>
      <c r="K2" s="45"/>
      <c r="L2" s="45"/>
      <c r="M2" s="45"/>
      <c r="N2" s="45"/>
    </row>
    <row r="3" spans="1:14" ht="20.25">
      <c r="A3" s="748" t="s">
        <v>697</v>
      </c>
      <c r="B3" s="748"/>
      <c r="C3" s="748"/>
      <c r="D3" s="748"/>
      <c r="E3" s="748"/>
      <c r="F3" s="748"/>
      <c r="G3" s="748"/>
      <c r="H3" s="748"/>
      <c r="I3" s="44"/>
      <c r="J3" s="44"/>
      <c r="K3" s="44"/>
      <c r="L3" s="44"/>
      <c r="M3" s="44"/>
      <c r="N3" s="44"/>
    </row>
    <row r="4" ht="10.5" customHeight="1"/>
    <row r="5" spans="1:8" ht="19.5" customHeight="1">
      <c r="A5" s="749" t="s">
        <v>759</v>
      </c>
      <c r="B5" s="862"/>
      <c r="C5" s="862"/>
      <c r="D5" s="862"/>
      <c r="E5" s="862"/>
      <c r="F5" s="862"/>
      <c r="G5" s="862"/>
      <c r="H5" s="862"/>
    </row>
    <row r="7" spans="1:10" s="13" customFormat="1" ht="15.75" customHeight="1" hidden="1">
      <c r="A7" s="15"/>
      <c r="B7" s="15"/>
      <c r="C7" s="15"/>
      <c r="D7" s="15"/>
      <c r="E7" s="15"/>
      <c r="F7" s="15"/>
      <c r="G7" s="15"/>
      <c r="H7" s="15"/>
      <c r="I7" s="15"/>
      <c r="J7" s="15"/>
    </row>
    <row r="8" spans="1:9" s="13" customFormat="1" ht="15.75">
      <c r="A8" s="750" t="s">
        <v>158</v>
      </c>
      <c r="B8" s="750"/>
      <c r="C8" s="15"/>
      <c r="D8" s="15"/>
      <c r="E8" s="15"/>
      <c r="F8" s="15"/>
      <c r="G8" s="15"/>
      <c r="H8" s="33" t="s">
        <v>26</v>
      </c>
      <c r="I8" s="15"/>
    </row>
    <row r="9" spans="1:20" s="13" customFormat="1" ht="15.75">
      <c r="A9" s="14"/>
      <c r="B9" s="15"/>
      <c r="C9" s="15"/>
      <c r="D9" s="99"/>
      <c r="E9" s="99"/>
      <c r="G9" s="99" t="s">
        <v>773</v>
      </c>
      <c r="H9" s="99"/>
      <c r="J9" s="99"/>
      <c r="K9" s="99"/>
      <c r="L9" s="99"/>
      <c r="S9" s="120"/>
      <c r="T9" s="119"/>
    </row>
    <row r="10" spans="1:8" s="37" customFormat="1" ht="55.5" customHeight="1">
      <c r="A10" s="39"/>
      <c r="B10" s="5" t="s">
        <v>27</v>
      </c>
      <c r="C10" s="5" t="s">
        <v>760</v>
      </c>
      <c r="D10" s="5" t="s">
        <v>784</v>
      </c>
      <c r="E10" s="5" t="s">
        <v>222</v>
      </c>
      <c r="F10" s="5" t="s">
        <v>223</v>
      </c>
      <c r="G10" s="5" t="s">
        <v>72</v>
      </c>
      <c r="H10" s="5" t="s">
        <v>791</v>
      </c>
    </row>
    <row r="11" spans="1:8" s="37" customFormat="1" ht="14.25" customHeight="1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</row>
    <row r="12" spans="1:8" ht="16.5" customHeight="1">
      <c r="A12" s="30" t="s">
        <v>28</v>
      </c>
      <c r="B12" s="30" t="s">
        <v>29</v>
      </c>
      <c r="C12" s="922">
        <v>790.62</v>
      </c>
      <c r="D12" s="945">
        <v>0</v>
      </c>
      <c r="E12" s="945"/>
      <c r="F12" s="945"/>
      <c r="G12" s="386">
        <v>0</v>
      </c>
      <c r="H12" s="945"/>
    </row>
    <row r="13" spans="1:8" ht="20.25" customHeight="1">
      <c r="A13" s="19"/>
      <c r="B13" s="19" t="s">
        <v>30</v>
      </c>
      <c r="C13" s="923"/>
      <c r="D13" s="945"/>
      <c r="E13" s="945"/>
      <c r="F13" s="945"/>
      <c r="G13" s="386">
        <v>0</v>
      </c>
      <c r="H13" s="945"/>
    </row>
    <row r="14" spans="1:8" ht="17.25" customHeight="1">
      <c r="A14" s="19"/>
      <c r="B14" s="19" t="s">
        <v>186</v>
      </c>
      <c r="C14" s="923"/>
      <c r="D14" s="945"/>
      <c r="E14" s="945"/>
      <c r="F14" s="945"/>
      <c r="G14" s="386">
        <v>0</v>
      </c>
      <c r="H14" s="945"/>
    </row>
    <row r="15" spans="1:8" s="37" customFormat="1" ht="33.75" customHeight="1">
      <c r="A15" s="38"/>
      <c r="B15" s="38" t="s">
        <v>187</v>
      </c>
      <c r="C15" s="923"/>
      <c r="D15" s="945"/>
      <c r="E15" s="945"/>
      <c r="F15" s="945"/>
      <c r="G15" s="657">
        <v>0</v>
      </c>
      <c r="H15" s="945"/>
    </row>
    <row r="16" spans="1:8" s="37" customFormat="1" ht="12.75">
      <c r="A16" s="38"/>
      <c r="B16" s="39" t="s">
        <v>31</v>
      </c>
      <c r="C16" s="923"/>
      <c r="D16" s="105"/>
      <c r="E16" s="105"/>
      <c r="F16" s="105"/>
      <c r="G16" s="105">
        <v>0</v>
      </c>
      <c r="H16" s="657"/>
    </row>
    <row r="17" spans="1:8" s="37" customFormat="1" ht="40.5" customHeight="1">
      <c r="A17" s="39" t="s">
        <v>32</v>
      </c>
      <c r="B17" s="39" t="s">
        <v>221</v>
      </c>
      <c r="C17" s="923"/>
      <c r="D17" s="944">
        <v>0</v>
      </c>
      <c r="E17" s="944">
        <v>790.62</v>
      </c>
      <c r="F17" s="944">
        <v>0</v>
      </c>
      <c r="G17" s="657">
        <v>0</v>
      </c>
      <c r="H17" s="944">
        <f>E17-G25</f>
        <v>471.29</v>
      </c>
    </row>
    <row r="18" spans="1:8" ht="28.5" customHeight="1">
      <c r="A18" s="19"/>
      <c r="B18" s="145" t="s">
        <v>189</v>
      </c>
      <c r="C18" s="923"/>
      <c r="D18" s="944"/>
      <c r="E18" s="944"/>
      <c r="F18" s="944"/>
      <c r="G18" s="386">
        <v>249.91</v>
      </c>
      <c r="H18" s="944"/>
    </row>
    <row r="19" spans="1:8" ht="19.5" customHeight="1">
      <c r="A19" s="19"/>
      <c r="B19" s="38" t="s">
        <v>33</v>
      </c>
      <c r="C19" s="923"/>
      <c r="D19" s="944"/>
      <c r="E19" s="944"/>
      <c r="F19" s="944"/>
      <c r="G19" s="386">
        <v>0.3</v>
      </c>
      <c r="H19" s="944"/>
    </row>
    <row r="20" spans="1:8" ht="21.75" customHeight="1">
      <c r="A20" s="19"/>
      <c r="B20" s="38" t="s">
        <v>190</v>
      </c>
      <c r="C20" s="923"/>
      <c r="D20" s="944"/>
      <c r="E20" s="944"/>
      <c r="F20" s="944"/>
      <c r="G20" s="386">
        <v>0</v>
      </c>
      <c r="H20" s="944"/>
    </row>
    <row r="21" spans="1:8" s="37" customFormat="1" ht="27.75" customHeight="1">
      <c r="A21" s="38"/>
      <c r="B21" s="38" t="s">
        <v>34</v>
      </c>
      <c r="C21" s="923"/>
      <c r="D21" s="944"/>
      <c r="E21" s="944"/>
      <c r="F21" s="944"/>
      <c r="G21" s="657">
        <v>51.23</v>
      </c>
      <c r="H21" s="944"/>
    </row>
    <row r="22" spans="1:8" s="37" customFormat="1" ht="19.5" customHeight="1">
      <c r="A22" s="38"/>
      <c r="B22" s="38" t="s">
        <v>188</v>
      </c>
      <c r="C22" s="923"/>
      <c r="D22" s="944"/>
      <c r="E22" s="944"/>
      <c r="F22" s="944"/>
      <c r="G22" s="657">
        <v>0</v>
      </c>
      <c r="H22" s="944"/>
    </row>
    <row r="23" spans="1:8" s="37" customFormat="1" ht="27.75" customHeight="1">
      <c r="A23" s="38"/>
      <c r="B23" s="38" t="s">
        <v>191</v>
      </c>
      <c r="C23" s="923"/>
      <c r="D23" s="944"/>
      <c r="E23" s="944"/>
      <c r="F23" s="944"/>
      <c r="G23" s="657">
        <v>0</v>
      </c>
      <c r="H23" s="944"/>
    </row>
    <row r="24" spans="1:8" s="37" customFormat="1" ht="18.75" customHeight="1">
      <c r="A24" s="39"/>
      <c r="B24" s="38" t="s">
        <v>192</v>
      </c>
      <c r="C24" s="924"/>
      <c r="D24" s="944"/>
      <c r="E24" s="944"/>
      <c r="F24" s="944"/>
      <c r="G24" s="657">
        <v>17.89</v>
      </c>
      <c r="H24" s="944"/>
    </row>
    <row r="25" spans="1:8" s="37" customFormat="1" ht="19.5" customHeight="1">
      <c r="A25" s="39"/>
      <c r="B25" s="39" t="s">
        <v>31</v>
      </c>
      <c r="C25" s="17"/>
      <c r="D25" s="17"/>
      <c r="E25" s="17"/>
      <c r="F25" s="17"/>
      <c r="G25" s="38">
        <f>SUM(G17:G24)</f>
        <v>319.33</v>
      </c>
      <c r="H25" s="38"/>
    </row>
    <row r="26" spans="1:8" ht="12.75">
      <c r="A26" s="19"/>
      <c r="B26" s="30" t="s">
        <v>35</v>
      </c>
      <c r="C26" s="5">
        <v>790.62</v>
      </c>
      <c r="D26" s="5"/>
      <c r="E26" s="5"/>
      <c r="F26" s="5"/>
      <c r="G26" s="39">
        <f>G25+0</f>
        <v>319.33</v>
      </c>
      <c r="H26" s="30">
        <v>471.29</v>
      </c>
    </row>
    <row r="27" s="37" customFormat="1" ht="15.75" customHeight="1"/>
    <row r="28" spans="6:8" s="37" customFormat="1" ht="15.75" customHeight="1">
      <c r="F28" s="794" t="s">
        <v>929</v>
      </c>
      <c r="G28" s="794"/>
      <c r="H28" s="794"/>
    </row>
    <row r="29" spans="2:8" ht="15.75">
      <c r="B29" s="14" t="s">
        <v>12</v>
      </c>
      <c r="C29" s="14"/>
      <c r="D29" s="14"/>
      <c r="E29" s="14"/>
      <c r="F29" s="794" t="s">
        <v>476</v>
      </c>
      <c r="G29" s="794"/>
      <c r="H29" s="794"/>
    </row>
    <row r="30" spans="2:8" ht="15.75">
      <c r="B30" s="83"/>
      <c r="C30" s="83"/>
      <c r="D30" s="83"/>
      <c r="E30" s="83"/>
      <c r="F30" s="794" t="s">
        <v>1089</v>
      </c>
      <c r="G30" s="794"/>
      <c r="H30" s="794"/>
    </row>
    <row r="31" spans="2:8" ht="12" customHeight="1">
      <c r="B31" s="83"/>
      <c r="C31" s="83"/>
      <c r="D31" s="83"/>
      <c r="E31" s="83"/>
      <c r="F31" s="83"/>
      <c r="G31" s="83"/>
      <c r="H31" s="83"/>
    </row>
    <row r="32" spans="2:10" ht="12.75">
      <c r="B32" s="14"/>
      <c r="C32" s="14"/>
      <c r="D32" s="14"/>
      <c r="E32" s="14"/>
      <c r="F32" s="14"/>
      <c r="G32" s="36"/>
      <c r="H32" s="36"/>
      <c r="I32" s="36"/>
      <c r="J32" s="36"/>
    </row>
  </sheetData>
  <sheetProtection/>
  <mergeCells count="16">
    <mergeCell ref="C12:C24"/>
    <mergeCell ref="F28:H28"/>
    <mergeCell ref="A2:H2"/>
    <mergeCell ref="A3:H3"/>
    <mergeCell ref="D12:D15"/>
    <mergeCell ref="F12:F15"/>
    <mergeCell ref="H12:H15"/>
    <mergeCell ref="A5:H5"/>
    <mergeCell ref="E12:E15"/>
    <mergeCell ref="A8:B8"/>
    <mergeCell ref="F29:H29"/>
    <mergeCell ref="F30:H30"/>
    <mergeCell ref="D17:D24"/>
    <mergeCell ref="E17:E24"/>
    <mergeCell ref="F17:F24"/>
    <mergeCell ref="H17:H24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9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6"/>
  <sheetViews>
    <sheetView view="pageBreakPreview" zoomScale="85" zoomScaleSheetLayoutView="85" zoomScalePageLayoutView="0" workbookViewId="0" topLeftCell="A19">
      <selection activeCell="H44" sqref="H44"/>
    </sheetView>
  </sheetViews>
  <sheetFormatPr defaultColWidth="9.140625" defaultRowHeight="12.75"/>
  <cols>
    <col min="1" max="1" width="9.140625" style="15" customWidth="1"/>
    <col min="2" max="2" width="19.28125" style="15" customWidth="1"/>
    <col min="3" max="3" width="28.421875" style="15" customWidth="1"/>
    <col min="4" max="4" width="27.7109375" style="15" customWidth="1"/>
    <col min="5" max="5" width="30.28125" style="15" customWidth="1"/>
    <col min="6" max="16384" width="9.140625" style="15" customWidth="1"/>
  </cols>
  <sheetData>
    <row r="1" spans="5:6" ht="15">
      <c r="E1" s="41" t="s">
        <v>505</v>
      </c>
      <c r="F1" s="43"/>
    </row>
    <row r="2" spans="4:6" ht="15">
      <c r="D2" s="45" t="s">
        <v>0</v>
      </c>
      <c r="E2" s="45"/>
      <c r="F2" s="45"/>
    </row>
    <row r="3" spans="2:6" ht="20.25">
      <c r="B3" s="153"/>
      <c r="C3" s="748" t="s">
        <v>697</v>
      </c>
      <c r="D3" s="748"/>
      <c r="E3" s="748"/>
      <c r="F3" s="44"/>
    </row>
    <row r="4" ht="10.5" customHeight="1"/>
    <row r="5" spans="1:5" ht="30.75" customHeight="1">
      <c r="A5" s="943" t="s">
        <v>761</v>
      </c>
      <c r="B5" s="943"/>
      <c r="C5" s="943"/>
      <c r="D5" s="943"/>
      <c r="E5" s="943"/>
    </row>
    <row r="7" ht="0.75" customHeight="1"/>
    <row r="8" ht="12.75">
      <c r="A8" s="14" t="s">
        <v>25</v>
      </c>
    </row>
    <row r="9" spans="4:18" ht="12.75">
      <c r="D9" s="857" t="s">
        <v>777</v>
      </c>
      <c r="E9" s="857"/>
      <c r="Q9" s="19"/>
      <c r="R9" s="22"/>
    </row>
    <row r="10" spans="1:18" ht="26.25" customHeight="1">
      <c r="A10" s="758" t="s">
        <v>2</v>
      </c>
      <c r="B10" s="758" t="s">
        <v>3</v>
      </c>
      <c r="C10" s="946" t="s">
        <v>501</v>
      </c>
      <c r="D10" s="947"/>
      <c r="E10" s="948"/>
      <c r="Q10" s="22"/>
      <c r="R10" s="22"/>
    </row>
    <row r="11" spans="1:5" ht="56.25" customHeight="1">
      <c r="A11" s="758"/>
      <c r="B11" s="758"/>
      <c r="C11" s="5" t="s">
        <v>503</v>
      </c>
      <c r="D11" s="5" t="s">
        <v>504</v>
      </c>
      <c r="E11" s="5" t="s">
        <v>502</v>
      </c>
    </row>
    <row r="12" spans="1:5" s="112" customFormat="1" ht="15.75" customHeight="1">
      <c r="A12" s="66">
        <v>1</v>
      </c>
      <c r="B12" s="65">
        <v>2</v>
      </c>
      <c r="C12" s="66">
        <v>3</v>
      </c>
      <c r="D12" s="65">
        <v>4</v>
      </c>
      <c r="E12" s="66">
        <v>5</v>
      </c>
    </row>
    <row r="13" spans="1:5" ht="18" customHeight="1">
      <c r="A13" s="352">
        <v>1</v>
      </c>
      <c r="B13" s="353" t="s">
        <v>879</v>
      </c>
      <c r="C13" s="354">
        <v>0</v>
      </c>
      <c r="D13" s="354">
        <v>4</v>
      </c>
      <c r="E13" s="354">
        <f>1459+262</f>
        <v>1721</v>
      </c>
    </row>
    <row r="14" spans="1:5" ht="74.25" customHeight="1" hidden="1">
      <c r="A14" s="352">
        <v>2</v>
      </c>
      <c r="B14" s="353" t="s">
        <v>881</v>
      </c>
      <c r="C14" s="354">
        <v>0</v>
      </c>
      <c r="D14" s="354">
        <v>3</v>
      </c>
      <c r="E14" s="354">
        <v>1800</v>
      </c>
    </row>
    <row r="15" spans="1:5" ht="12" customHeight="1">
      <c r="A15" s="352">
        <v>3</v>
      </c>
      <c r="B15" s="353" t="s">
        <v>883</v>
      </c>
      <c r="C15" s="354">
        <v>0</v>
      </c>
      <c r="D15" s="354">
        <v>1</v>
      </c>
      <c r="E15" s="354">
        <v>1451</v>
      </c>
    </row>
    <row r="16" spans="1:5" ht="14.25">
      <c r="A16" s="352">
        <v>4</v>
      </c>
      <c r="B16" s="355" t="s">
        <v>906</v>
      </c>
      <c r="C16" s="354">
        <v>0</v>
      </c>
      <c r="D16" s="354">
        <v>1</v>
      </c>
      <c r="E16" s="354">
        <v>381</v>
      </c>
    </row>
    <row r="17" spans="1:5" ht="15.75" customHeight="1">
      <c r="A17" s="352">
        <v>5</v>
      </c>
      <c r="B17" s="353" t="s">
        <v>884</v>
      </c>
      <c r="C17" s="354">
        <v>0</v>
      </c>
      <c r="D17" s="354">
        <v>1</v>
      </c>
      <c r="E17" s="354">
        <v>8965</v>
      </c>
    </row>
    <row r="18" spans="1:5" ht="12.75" customHeight="1">
      <c r="A18" s="352">
        <v>6</v>
      </c>
      <c r="B18" s="353" t="s">
        <v>885</v>
      </c>
      <c r="C18" s="354">
        <v>0</v>
      </c>
      <c r="D18" s="354">
        <v>2</v>
      </c>
      <c r="E18" s="354">
        <v>1236</v>
      </c>
    </row>
    <row r="19" spans="1:5" ht="12.75" customHeight="1">
      <c r="A19" s="352">
        <v>7</v>
      </c>
      <c r="B19" s="353" t="s">
        <v>887</v>
      </c>
      <c r="C19" s="354">
        <v>0</v>
      </c>
      <c r="D19" s="354">
        <v>3</v>
      </c>
      <c r="E19" s="354">
        <f>4134+120</f>
        <v>4254</v>
      </c>
    </row>
    <row r="20" spans="1:5" ht="14.25">
      <c r="A20" s="352">
        <v>8</v>
      </c>
      <c r="B20" s="355" t="s">
        <v>907</v>
      </c>
      <c r="C20" s="354">
        <v>0</v>
      </c>
      <c r="D20" s="354">
        <v>1</v>
      </c>
      <c r="E20" s="354">
        <v>2340</v>
      </c>
    </row>
    <row r="21" spans="1:5" ht="14.25">
      <c r="A21" s="352">
        <v>9</v>
      </c>
      <c r="B21" s="355" t="s">
        <v>908</v>
      </c>
      <c r="C21" s="354">
        <v>0</v>
      </c>
      <c r="D21" s="354">
        <v>2</v>
      </c>
      <c r="E21" s="354">
        <v>735</v>
      </c>
    </row>
    <row r="22" spans="1:5" ht="14.25">
      <c r="A22" s="352">
        <v>10</v>
      </c>
      <c r="B22" s="355" t="s">
        <v>892</v>
      </c>
      <c r="C22" s="354">
        <v>0</v>
      </c>
      <c r="D22" s="354">
        <v>2</v>
      </c>
      <c r="E22" s="354">
        <v>4800</v>
      </c>
    </row>
    <row r="23" spans="1:5" ht="14.25">
      <c r="A23" s="352">
        <v>11</v>
      </c>
      <c r="B23" s="353" t="s">
        <v>889</v>
      </c>
      <c r="C23" s="354">
        <v>0</v>
      </c>
      <c r="D23" s="354">
        <v>0</v>
      </c>
      <c r="E23" s="354">
        <v>825</v>
      </c>
    </row>
    <row r="24" spans="1:5" ht="14.25">
      <c r="A24" s="352">
        <v>12</v>
      </c>
      <c r="B24" s="355" t="s">
        <v>909</v>
      </c>
      <c r="C24" s="354">
        <v>0</v>
      </c>
      <c r="D24" s="354">
        <v>1</v>
      </c>
      <c r="E24" s="354">
        <v>1136</v>
      </c>
    </row>
    <row r="25" spans="1:5" ht="14.25">
      <c r="A25" s="352">
        <v>13</v>
      </c>
      <c r="B25" s="355" t="s">
        <v>890</v>
      </c>
      <c r="C25" s="354">
        <v>0</v>
      </c>
      <c r="D25" s="354">
        <v>0</v>
      </c>
      <c r="E25" s="354">
        <v>390</v>
      </c>
    </row>
    <row r="26" spans="1:5" ht="14.25">
      <c r="A26" s="352">
        <v>14</v>
      </c>
      <c r="B26" s="355" t="s">
        <v>910</v>
      </c>
      <c r="C26" s="354">
        <v>0</v>
      </c>
      <c r="D26" s="354">
        <v>0</v>
      </c>
      <c r="E26" s="354">
        <v>3449</v>
      </c>
    </row>
    <row r="27" spans="1:5" ht="14.25">
      <c r="A27" s="352">
        <v>15</v>
      </c>
      <c r="B27" s="355" t="s">
        <v>893</v>
      </c>
      <c r="C27" s="354">
        <v>0</v>
      </c>
      <c r="D27" s="354">
        <v>0</v>
      </c>
      <c r="E27" s="354">
        <f>1731+27</f>
        <v>1758</v>
      </c>
    </row>
    <row r="28" spans="1:5" ht="14.25">
      <c r="A28" s="352">
        <v>16</v>
      </c>
      <c r="B28" s="355" t="s">
        <v>894</v>
      </c>
      <c r="C28" s="354">
        <v>0</v>
      </c>
      <c r="D28" s="354">
        <v>1</v>
      </c>
      <c r="E28" s="354">
        <v>6704</v>
      </c>
    </row>
    <row r="29" spans="1:5" ht="14.25">
      <c r="A29" s="352">
        <v>17</v>
      </c>
      <c r="B29" s="353" t="s">
        <v>882</v>
      </c>
      <c r="C29" s="354">
        <v>0</v>
      </c>
      <c r="D29" s="354">
        <v>3</v>
      </c>
      <c r="E29" s="354">
        <v>5902</v>
      </c>
    </row>
    <row r="30" spans="1:5" ht="14.25">
      <c r="A30" s="352">
        <v>18</v>
      </c>
      <c r="B30" s="353" t="s">
        <v>913</v>
      </c>
      <c r="C30" s="354">
        <v>0</v>
      </c>
      <c r="D30" s="354">
        <v>1</v>
      </c>
      <c r="E30" s="354">
        <v>720</v>
      </c>
    </row>
    <row r="31" spans="1:5" ht="14.25">
      <c r="A31" s="352">
        <v>19</v>
      </c>
      <c r="B31" s="355" t="s">
        <v>911</v>
      </c>
      <c r="C31" s="354">
        <v>0</v>
      </c>
      <c r="D31" s="354">
        <v>2</v>
      </c>
      <c r="E31" s="354">
        <v>3920</v>
      </c>
    </row>
    <row r="32" spans="1:5" ht="14.25">
      <c r="A32" s="352">
        <v>20</v>
      </c>
      <c r="B32" s="355" t="s">
        <v>896</v>
      </c>
      <c r="C32" s="354">
        <v>0</v>
      </c>
      <c r="D32" s="354">
        <v>0</v>
      </c>
      <c r="E32" s="354">
        <v>3305</v>
      </c>
    </row>
    <row r="33" spans="1:6" ht="14.25">
      <c r="A33" s="352">
        <v>21</v>
      </c>
      <c r="B33" s="355" t="s">
        <v>912</v>
      </c>
      <c r="C33" s="354">
        <v>0</v>
      </c>
      <c r="D33" s="354">
        <v>1</v>
      </c>
      <c r="E33" s="354">
        <v>1415</v>
      </c>
      <c r="F33" s="122"/>
    </row>
    <row r="34" spans="1:5" ht="12.75" customHeight="1">
      <c r="A34" s="352">
        <v>22</v>
      </c>
      <c r="B34" s="353" t="s">
        <v>886</v>
      </c>
      <c r="C34" s="354">
        <v>0</v>
      </c>
      <c r="D34" s="354">
        <v>1</v>
      </c>
      <c r="E34" s="354">
        <v>409</v>
      </c>
    </row>
    <row r="35" spans="1:5" ht="12.75" customHeight="1">
      <c r="A35" s="352">
        <v>23</v>
      </c>
      <c r="B35" s="355" t="s">
        <v>904</v>
      </c>
      <c r="C35" s="354">
        <v>0</v>
      </c>
      <c r="D35" s="354">
        <v>4</v>
      </c>
      <c r="E35" s="354">
        <v>3310</v>
      </c>
    </row>
    <row r="36" spans="1:8" ht="14.25">
      <c r="A36" s="352">
        <v>24</v>
      </c>
      <c r="B36" s="355" t="s">
        <v>891</v>
      </c>
      <c r="C36" s="354">
        <v>0</v>
      </c>
      <c r="D36" s="354">
        <v>0</v>
      </c>
      <c r="E36" s="354">
        <v>1191</v>
      </c>
      <c r="F36" s="750"/>
      <c r="G36" s="750"/>
      <c r="H36" s="750"/>
    </row>
    <row r="37" spans="1:5" ht="14.25">
      <c r="A37" s="352">
        <v>25</v>
      </c>
      <c r="B37" s="355" t="s">
        <v>897</v>
      </c>
      <c r="C37" s="354">
        <v>0</v>
      </c>
      <c r="D37" s="354">
        <v>3</v>
      </c>
      <c r="E37" s="354">
        <v>1103</v>
      </c>
    </row>
    <row r="38" spans="1:5" ht="14.25">
      <c r="A38" s="352">
        <v>26</v>
      </c>
      <c r="B38" s="355" t="s">
        <v>895</v>
      </c>
      <c r="C38" s="354">
        <v>0</v>
      </c>
      <c r="D38" s="354">
        <v>0</v>
      </c>
      <c r="E38" s="354">
        <v>477</v>
      </c>
    </row>
    <row r="39" spans="1:5" ht="14.25">
      <c r="A39" s="352">
        <v>27</v>
      </c>
      <c r="B39" s="355" t="s">
        <v>898</v>
      </c>
      <c r="C39" s="354">
        <v>0</v>
      </c>
      <c r="D39" s="354">
        <v>2</v>
      </c>
      <c r="E39" s="354">
        <f>1947+43</f>
        <v>1990</v>
      </c>
    </row>
    <row r="40" spans="1:5" ht="14.25">
      <c r="A40" s="352">
        <v>28</v>
      </c>
      <c r="B40" s="355" t="s">
        <v>899</v>
      </c>
      <c r="C40" s="354">
        <v>0</v>
      </c>
      <c r="D40" s="354">
        <v>0</v>
      </c>
      <c r="E40" s="354">
        <v>2252</v>
      </c>
    </row>
    <row r="41" spans="1:5" ht="14.25">
      <c r="A41" s="352">
        <v>29</v>
      </c>
      <c r="B41" s="355" t="s">
        <v>900</v>
      </c>
      <c r="C41" s="354">
        <v>0</v>
      </c>
      <c r="D41" s="354">
        <v>0</v>
      </c>
      <c r="E41" s="354">
        <f>498+1101</f>
        <v>1599</v>
      </c>
    </row>
    <row r="42" spans="1:5" ht="14.25">
      <c r="A42" s="352">
        <v>30</v>
      </c>
      <c r="B42" s="355" t="s">
        <v>901</v>
      </c>
      <c r="C42" s="354">
        <v>0</v>
      </c>
      <c r="D42" s="354">
        <v>2</v>
      </c>
      <c r="E42" s="354">
        <v>6470</v>
      </c>
    </row>
    <row r="43" spans="1:5" ht="14.25">
      <c r="A43" s="352">
        <v>31</v>
      </c>
      <c r="B43" s="355" t="s">
        <v>905</v>
      </c>
      <c r="C43" s="354">
        <v>0</v>
      </c>
      <c r="D43" s="354">
        <v>0</v>
      </c>
      <c r="E43" s="354">
        <v>2880</v>
      </c>
    </row>
    <row r="44" spans="1:5" ht="14.25">
      <c r="A44" s="352">
        <v>32</v>
      </c>
      <c r="B44" s="355" t="s">
        <v>902</v>
      </c>
      <c r="C44" s="354">
        <v>0</v>
      </c>
      <c r="D44" s="354">
        <v>1</v>
      </c>
      <c r="E44" s="354">
        <f>1418+43</f>
        <v>1461</v>
      </c>
    </row>
    <row r="45" spans="1:5" ht="14.25">
      <c r="A45" s="352">
        <v>33</v>
      </c>
      <c r="B45" s="355" t="s">
        <v>903</v>
      </c>
      <c r="C45" s="354">
        <v>0</v>
      </c>
      <c r="D45" s="354">
        <v>0</v>
      </c>
      <c r="E45" s="354">
        <v>916</v>
      </c>
    </row>
    <row r="46" spans="1:5" ht="14.25">
      <c r="A46" s="356" t="s">
        <v>17</v>
      </c>
      <c r="B46" s="357"/>
      <c r="C46" s="354">
        <f>SUM(C13:C45)</f>
        <v>0</v>
      </c>
      <c r="D46" s="354">
        <f>SUM(D13:D45)</f>
        <v>42</v>
      </c>
      <c r="E46" s="354">
        <f>SUM(E13:E45)</f>
        <v>81265</v>
      </c>
    </row>
    <row r="47" ht="12.75">
      <c r="E47" s="31"/>
    </row>
    <row r="48" ht="12.75">
      <c r="E48" s="11"/>
    </row>
    <row r="49" spans="1:5" ht="15.75">
      <c r="A49" s="36" t="s">
        <v>12</v>
      </c>
      <c r="D49" s="490"/>
      <c r="E49" s="671" t="s">
        <v>929</v>
      </c>
    </row>
    <row r="50" spans="4:5" ht="15.75">
      <c r="D50" s="490"/>
      <c r="E50" s="671" t="s">
        <v>476</v>
      </c>
    </row>
    <row r="51" spans="4:5" ht="15.75">
      <c r="D51" s="490"/>
      <c r="E51" s="671" t="s">
        <v>1089</v>
      </c>
    </row>
    <row r="52" ht="12.75">
      <c r="E52" s="14"/>
    </row>
    <row r="56" ht="12.75">
      <c r="D56" s="15" t="s">
        <v>11</v>
      </c>
    </row>
  </sheetData>
  <sheetProtection/>
  <mergeCells count="7">
    <mergeCell ref="C3:E3"/>
    <mergeCell ref="A5:E5"/>
    <mergeCell ref="F36:H36"/>
    <mergeCell ref="C10:E10"/>
    <mergeCell ref="D9:E9"/>
    <mergeCell ref="B10:B11"/>
    <mergeCell ref="A10:A11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56" r:id="rId1"/>
  <colBreaks count="1" manualBreakCount="1">
    <brk id="5" max="3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13"/>
  <sheetViews>
    <sheetView view="pageBreakPreview" zoomScale="90" zoomScaleSheetLayoutView="90" zoomScalePageLayoutView="0" workbookViewId="0" topLeftCell="A1">
      <selection activeCell="C129" sqref="C129"/>
    </sheetView>
  </sheetViews>
  <sheetFormatPr defaultColWidth="9.140625" defaultRowHeight="12.75"/>
  <sheetData>
    <row r="2" ht="12.75">
      <c r="B2" s="14"/>
    </row>
    <row r="4" spans="2:8" ht="12.75" customHeight="1">
      <c r="B4" s="718"/>
      <c r="C4" s="718"/>
      <c r="D4" s="718"/>
      <c r="E4" s="718"/>
      <c r="F4" s="718"/>
      <c r="G4" s="718"/>
      <c r="H4" s="718"/>
    </row>
    <row r="5" spans="2:8" ht="12.75" customHeight="1">
      <c r="B5" s="718"/>
      <c r="C5" s="718"/>
      <c r="D5" s="718"/>
      <c r="E5" s="718"/>
      <c r="F5" s="718"/>
      <c r="G5" s="718"/>
      <c r="H5" s="718"/>
    </row>
    <row r="6" spans="2:8" ht="12.75" customHeight="1">
      <c r="B6" s="718"/>
      <c r="C6" s="718"/>
      <c r="D6" s="718"/>
      <c r="E6" s="718"/>
      <c r="F6" s="718"/>
      <c r="G6" s="718"/>
      <c r="H6" s="718"/>
    </row>
    <row r="7" spans="2:8" ht="12.75" customHeight="1">
      <c r="B7" s="718"/>
      <c r="C7" s="718"/>
      <c r="D7" s="718"/>
      <c r="E7" s="718"/>
      <c r="F7" s="718"/>
      <c r="G7" s="718"/>
      <c r="H7" s="718"/>
    </row>
    <row r="8" spans="2:8" ht="12.75" customHeight="1">
      <c r="B8" s="718"/>
      <c r="C8" s="718"/>
      <c r="D8" s="718"/>
      <c r="E8" s="718"/>
      <c r="F8" s="718"/>
      <c r="G8" s="718"/>
      <c r="H8" s="718"/>
    </row>
    <row r="9" spans="2:8" ht="12.75" customHeight="1">
      <c r="B9" s="718"/>
      <c r="C9" s="718"/>
      <c r="D9" s="718"/>
      <c r="E9" s="718"/>
      <c r="F9" s="718"/>
      <c r="G9" s="718"/>
      <c r="H9" s="718"/>
    </row>
    <row r="10" spans="2:8" ht="12.75" customHeight="1">
      <c r="B10" s="718"/>
      <c r="C10" s="718"/>
      <c r="D10" s="718"/>
      <c r="E10" s="718"/>
      <c r="F10" s="718"/>
      <c r="G10" s="718"/>
      <c r="H10" s="718"/>
    </row>
    <row r="11" spans="2:8" ht="12.75" customHeight="1">
      <c r="B11" s="718"/>
      <c r="C11" s="718"/>
      <c r="D11" s="718"/>
      <c r="E11" s="718"/>
      <c r="F11" s="718"/>
      <c r="G11" s="718"/>
      <c r="H11" s="718"/>
    </row>
    <row r="12" spans="2:8" ht="12.75" customHeight="1">
      <c r="B12" s="718"/>
      <c r="C12" s="718"/>
      <c r="D12" s="718"/>
      <c r="E12" s="718"/>
      <c r="F12" s="718"/>
      <c r="G12" s="718"/>
      <c r="H12" s="718"/>
    </row>
    <row r="13" spans="2:8" ht="12.75" customHeight="1">
      <c r="B13" s="718"/>
      <c r="C13" s="718"/>
      <c r="D13" s="718"/>
      <c r="E13" s="718"/>
      <c r="F13" s="718"/>
      <c r="G13" s="718"/>
      <c r="H13" s="718"/>
    </row>
  </sheetData>
  <sheetProtection/>
  <mergeCells count="1">
    <mergeCell ref="B4:H13"/>
  </mergeCells>
  <printOptions horizontalCentered="1" vertic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view="pageBreakPreview" zoomScale="110" zoomScaleSheetLayoutView="110" zoomScalePageLayoutView="0" workbookViewId="0" topLeftCell="A4">
      <selection activeCell="G16" sqref="G16:I18"/>
    </sheetView>
  </sheetViews>
  <sheetFormatPr defaultColWidth="9.140625" defaultRowHeight="12.75"/>
  <cols>
    <col min="1" max="1" width="8.28125" style="0" customWidth="1"/>
    <col min="2" max="2" width="10.57421875" style="0" customWidth="1"/>
    <col min="3" max="3" width="14.28125" style="0" customWidth="1"/>
    <col min="4" max="4" width="13.57421875" style="0" customWidth="1"/>
    <col min="5" max="6" width="12.8515625" style="0" customWidth="1"/>
    <col min="7" max="7" width="15.28125" style="0" customWidth="1"/>
    <col min="8" max="8" width="15.421875" style="0" customWidth="1"/>
    <col min="9" max="9" width="13.28125" style="0" customWidth="1"/>
  </cols>
  <sheetData>
    <row r="1" spans="8:9" ht="18">
      <c r="H1" s="949" t="s">
        <v>666</v>
      </c>
      <c r="I1" s="949"/>
    </row>
    <row r="2" spans="3:10" ht="18">
      <c r="C2" s="852" t="s">
        <v>0</v>
      </c>
      <c r="D2" s="852"/>
      <c r="E2" s="852"/>
      <c r="F2" s="852"/>
      <c r="G2" s="852"/>
      <c r="H2" s="249"/>
      <c r="I2" s="224"/>
      <c r="J2" s="224"/>
    </row>
    <row r="3" spans="2:10" ht="21">
      <c r="B3" s="853" t="s">
        <v>697</v>
      </c>
      <c r="C3" s="853"/>
      <c r="D3" s="853"/>
      <c r="E3" s="853"/>
      <c r="F3" s="853"/>
      <c r="G3" s="853"/>
      <c r="H3" s="225"/>
      <c r="I3" s="225"/>
      <c r="J3" s="225"/>
    </row>
    <row r="4" spans="3:10" ht="21">
      <c r="C4" s="194"/>
      <c r="D4" s="194"/>
      <c r="E4" s="194"/>
      <c r="F4" s="194"/>
      <c r="G4" s="194"/>
      <c r="H4" s="194"/>
      <c r="I4" s="225"/>
      <c r="J4" s="225"/>
    </row>
    <row r="5" spans="3:8" ht="20.25" customHeight="1">
      <c r="C5" s="950" t="s">
        <v>762</v>
      </c>
      <c r="D5" s="950"/>
      <c r="E5" s="950"/>
      <c r="F5" s="950"/>
      <c r="G5" s="950"/>
      <c r="H5" s="950"/>
    </row>
    <row r="6" spans="1:9" ht="20.25" customHeight="1">
      <c r="A6" t="s">
        <v>159</v>
      </c>
      <c r="C6" s="229"/>
      <c r="D6" s="229"/>
      <c r="E6" s="229"/>
      <c r="F6" s="229"/>
      <c r="G6" s="229"/>
      <c r="H6" s="952"/>
      <c r="I6" s="952"/>
    </row>
    <row r="7" spans="1:9" ht="15" customHeight="1">
      <c r="A7" s="951" t="s">
        <v>73</v>
      </c>
      <c r="B7" s="951" t="s">
        <v>36</v>
      </c>
      <c r="C7" s="951" t="s">
        <v>410</v>
      </c>
      <c r="D7" s="951" t="s">
        <v>389</v>
      </c>
      <c r="E7" s="951" t="s">
        <v>388</v>
      </c>
      <c r="F7" s="951"/>
      <c r="G7" s="951"/>
      <c r="H7" s="951" t="s">
        <v>878</v>
      </c>
      <c r="I7" s="951" t="s">
        <v>414</v>
      </c>
    </row>
    <row r="8" spans="1:9" ht="12.75" customHeight="1">
      <c r="A8" s="951"/>
      <c r="B8" s="951"/>
      <c r="C8" s="951"/>
      <c r="D8" s="951"/>
      <c r="E8" s="951" t="s">
        <v>411</v>
      </c>
      <c r="F8" s="953" t="s">
        <v>412</v>
      </c>
      <c r="G8" s="951" t="s">
        <v>413</v>
      </c>
      <c r="H8" s="951"/>
      <c r="I8" s="951"/>
    </row>
    <row r="9" spans="1:9" ht="20.25" customHeight="1">
      <c r="A9" s="951"/>
      <c r="B9" s="951"/>
      <c r="C9" s="951"/>
      <c r="D9" s="951"/>
      <c r="E9" s="951"/>
      <c r="F9" s="954"/>
      <c r="G9" s="951"/>
      <c r="H9" s="951"/>
      <c r="I9" s="951"/>
    </row>
    <row r="10" spans="1:10" ht="63.75" customHeight="1">
      <c r="A10" s="951"/>
      <c r="B10" s="951"/>
      <c r="C10" s="951"/>
      <c r="D10" s="951"/>
      <c r="E10" s="951"/>
      <c r="F10" s="955"/>
      <c r="G10" s="951"/>
      <c r="H10" s="951"/>
      <c r="I10" s="951"/>
      <c r="J10" s="12"/>
    </row>
    <row r="11" spans="1:10" ht="15">
      <c r="A11" s="231">
        <v>1</v>
      </c>
      <c r="B11" s="231">
        <v>2</v>
      </c>
      <c r="C11" s="232">
        <v>3</v>
      </c>
      <c r="D11" s="231">
        <v>4</v>
      </c>
      <c r="E11" s="231">
        <v>5</v>
      </c>
      <c r="F11" s="232">
        <v>6</v>
      </c>
      <c r="G11" s="231">
        <v>7</v>
      </c>
      <c r="H11" s="231">
        <v>8</v>
      </c>
      <c r="I11" s="232">
        <v>9</v>
      </c>
      <c r="J11" s="12"/>
    </row>
    <row r="12" spans="1:10" ht="40.5" customHeight="1">
      <c r="A12" s="8">
        <v>1</v>
      </c>
      <c r="B12" s="384" t="s">
        <v>896</v>
      </c>
      <c r="C12" s="380">
        <v>20</v>
      </c>
      <c r="D12" s="380">
        <v>20</v>
      </c>
      <c r="E12" s="368" t="s">
        <v>1052</v>
      </c>
      <c r="F12" s="961" t="s">
        <v>1053</v>
      </c>
      <c r="G12" s="961" t="s">
        <v>7</v>
      </c>
      <c r="H12" s="956" t="s">
        <v>1054</v>
      </c>
      <c r="I12" s="958">
        <v>1721000</v>
      </c>
      <c r="J12" s="959"/>
    </row>
    <row r="13" spans="1:10" ht="29.25" customHeight="1">
      <c r="A13" s="8">
        <v>2</v>
      </c>
      <c r="B13" s="384" t="s">
        <v>911</v>
      </c>
      <c r="C13" s="380">
        <v>20</v>
      </c>
      <c r="D13" s="380">
        <v>20</v>
      </c>
      <c r="E13" s="368" t="s">
        <v>1049</v>
      </c>
      <c r="F13" s="962"/>
      <c r="G13" s="962"/>
      <c r="H13" s="957"/>
      <c r="I13" s="958"/>
      <c r="J13" s="960"/>
    </row>
    <row r="14" spans="1:10" ht="12.75">
      <c r="A14" s="30" t="s">
        <v>17</v>
      </c>
      <c r="B14" s="160"/>
      <c r="C14" s="384">
        <f aca="true" t="shared" si="0" ref="C14:I14">SUM(C12:C13)</f>
        <v>40</v>
      </c>
      <c r="D14" s="384">
        <f t="shared" si="0"/>
        <v>40</v>
      </c>
      <c r="E14" s="544"/>
      <c r="F14" s="544">
        <f t="shared" si="0"/>
        <v>0</v>
      </c>
      <c r="G14" s="544"/>
      <c r="H14" s="544"/>
      <c r="I14" s="544">
        <f t="shared" si="0"/>
        <v>1721000</v>
      </c>
      <c r="J14" s="578"/>
    </row>
    <row r="15" spans="1:10" ht="12.75">
      <c r="A15" s="31"/>
      <c r="B15" s="576"/>
      <c r="C15" s="577"/>
      <c r="D15" s="577"/>
      <c r="E15" s="578"/>
      <c r="F15" s="578"/>
      <c r="G15" s="578"/>
      <c r="H15" s="578"/>
      <c r="I15" s="578"/>
      <c r="J15" s="578"/>
    </row>
    <row r="16" spans="1:10" ht="15.75">
      <c r="A16" s="202" t="s">
        <v>12</v>
      </c>
      <c r="B16" s="576"/>
      <c r="C16" s="577"/>
      <c r="D16" s="577"/>
      <c r="E16" s="578"/>
      <c r="F16" s="578"/>
      <c r="G16" s="794" t="s">
        <v>929</v>
      </c>
      <c r="H16" s="794"/>
      <c r="I16" s="794"/>
      <c r="J16" s="578"/>
    </row>
    <row r="17" spans="7:9" ht="15.75">
      <c r="G17" s="794" t="s">
        <v>476</v>
      </c>
      <c r="H17" s="794"/>
      <c r="I17" s="794"/>
    </row>
    <row r="18" spans="1:9" ht="15.75">
      <c r="A18" s="202"/>
      <c r="B18" s="202"/>
      <c r="C18" s="202"/>
      <c r="D18" s="202"/>
      <c r="G18" s="794" t="s">
        <v>1089</v>
      </c>
      <c r="H18" s="794"/>
      <c r="I18" s="794"/>
    </row>
    <row r="19" spans="1:8" ht="15" customHeight="1">
      <c r="A19" s="202"/>
      <c r="B19" s="202"/>
      <c r="C19" s="202"/>
      <c r="D19" s="202"/>
      <c r="F19" s="216"/>
      <c r="G19" s="216"/>
      <c r="H19" s="216"/>
    </row>
    <row r="20" spans="1:8" ht="15" customHeight="1">
      <c r="A20" s="202"/>
      <c r="B20" s="202"/>
      <c r="C20" s="202"/>
      <c r="D20" s="202"/>
      <c r="F20" s="216"/>
      <c r="G20" s="216"/>
      <c r="H20" s="216"/>
    </row>
    <row r="21" spans="3:7" ht="12.75">
      <c r="C21" s="202"/>
      <c r="D21" s="202"/>
      <c r="G21" s="204"/>
    </row>
  </sheetData>
  <sheetProtection/>
  <mergeCells count="23">
    <mergeCell ref="H12:H13"/>
    <mergeCell ref="E8:E10"/>
    <mergeCell ref="I12:I13"/>
    <mergeCell ref="J12:J13"/>
    <mergeCell ref="G12:G13"/>
    <mergeCell ref="F12:F13"/>
    <mergeCell ref="A7:A10"/>
    <mergeCell ref="G8:G10"/>
    <mergeCell ref="H7:H10"/>
    <mergeCell ref="B7:B10"/>
    <mergeCell ref="C7:C10"/>
    <mergeCell ref="F8:F10"/>
    <mergeCell ref="E7:G7"/>
    <mergeCell ref="G16:I16"/>
    <mergeCell ref="G17:I17"/>
    <mergeCell ref="G18:I18"/>
    <mergeCell ref="H1:I1"/>
    <mergeCell ref="C5:H5"/>
    <mergeCell ref="D7:D10"/>
    <mergeCell ref="H6:I6"/>
    <mergeCell ref="C2:G2"/>
    <mergeCell ref="B3:G3"/>
    <mergeCell ref="I7:I10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view="pageBreakPreview" zoomScale="120" zoomScaleSheetLayoutView="120" zoomScalePageLayoutView="0" workbookViewId="0" topLeftCell="A3">
      <selection activeCell="H27" sqref="H27:J29"/>
    </sheetView>
  </sheetViews>
  <sheetFormatPr defaultColWidth="9.140625" defaultRowHeight="12.75"/>
  <cols>
    <col min="2" max="2" width="10.140625" style="0" customWidth="1"/>
    <col min="6" max="6" width="11.57421875" style="0" customWidth="1"/>
    <col min="7" max="7" width="10.421875" style="0" customWidth="1"/>
    <col min="8" max="8" width="20.28125" style="0" customWidth="1"/>
    <col min="9" max="9" width="10.421875" style="0" customWidth="1"/>
    <col min="10" max="10" width="22.8515625" style="0" customWidth="1"/>
  </cols>
  <sheetData>
    <row r="1" spans="1:10" ht="18">
      <c r="A1" s="852" t="s">
        <v>0</v>
      </c>
      <c r="B1" s="852"/>
      <c r="C1" s="852"/>
      <c r="D1" s="852"/>
      <c r="E1" s="852"/>
      <c r="F1" s="852"/>
      <c r="G1" s="852"/>
      <c r="H1" s="852"/>
      <c r="I1" s="224"/>
      <c r="J1" s="292" t="s">
        <v>546</v>
      </c>
    </row>
    <row r="2" spans="1:10" ht="21">
      <c r="A2" s="853" t="s">
        <v>697</v>
      </c>
      <c r="B2" s="853"/>
      <c r="C2" s="853"/>
      <c r="D2" s="853"/>
      <c r="E2" s="853"/>
      <c r="F2" s="853"/>
      <c r="G2" s="853"/>
      <c r="H2" s="853"/>
      <c r="I2" s="853"/>
      <c r="J2" s="853"/>
    </row>
    <row r="3" spans="1:9" ht="15">
      <c r="A3" s="195"/>
      <c r="B3" s="195"/>
      <c r="C3" s="195"/>
      <c r="D3" s="195"/>
      <c r="E3" s="195"/>
      <c r="F3" s="195"/>
      <c r="G3" s="195"/>
      <c r="H3" s="195"/>
      <c r="I3" s="195"/>
    </row>
    <row r="4" spans="1:9" ht="18">
      <c r="A4" s="852" t="s">
        <v>545</v>
      </c>
      <c r="B4" s="852"/>
      <c r="C4" s="852"/>
      <c r="D4" s="852"/>
      <c r="E4" s="852"/>
      <c r="F4" s="852"/>
      <c r="G4" s="852"/>
      <c r="H4" s="852"/>
      <c r="I4" s="852"/>
    </row>
    <row r="5" spans="1:10" ht="15">
      <c r="A5" s="196" t="s">
        <v>251</v>
      </c>
      <c r="B5" s="196"/>
      <c r="C5" s="196"/>
      <c r="D5" s="196"/>
      <c r="E5" s="196"/>
      <c r="F5" s="196"/>
      <c r="G5" s="196"/>
      <c r="H5" s="196"/>
      <c r="I5" s="976" t="s">
        <v>776</v>
      </c>
      <c r="J5" s="976"/>
    </row>
    <row r="6" spans="1:10" ht="25.5" customHeight="1">
      <c r="A6" s="972" t="s">
        <v>2</v>
      </c>
      <c r="B6" s="972" t="s">
        <v>390</v>
      </c>
      <c r="C6" s="758" t="s">
        <v>391</v>
      </c>
      <c r="D6" s="758"/>
      <c r="E6" s="758"/>
      <c r="F6" s="973" t="s">
        <v>394</v>
      </c>
      <c r="G6" s="974"/>
      <c r="H6" s="974"/>
      <c r="I6" s="975"/>
      <c r="J6" s="977" t="s">
        <v>398</v>
      </c>
    </row>
    <row r="7" spans="1:10" ht="63" customHeight="1">
      <c r="A7" s="972"/>
      <c r="B7" s="972"/>
      <c r="C7" s="5" t="s">
        <v>100</v>
      </c>
      <c r="D7" s="5" t="s">
        <v>392</v>
      </c>
      <c r="E7" s="5" t="s">
        <v>393</v>
      </c>
      <c r="F7" s="227" t="s">
        <v>395</v>
      </c>
      <c r="G7" s="227" t="s">
        <v>396</v>
      </c>
      <c r="H7" s="227" t="s">
        <v>397</v>
      </c>
      <c r="I7" s="227" t="s">
        <v>46</v>
      </c>
      <c r="J7" s="978"/>
    </row>
    <row r="8" spans="1:10" ht="15">
      <c r="A8" s="199" t="s">
        <v>258</v>
      </c>
      <c r="B8" s="199" t="s">
        <v>259</v>
      </c>
      <c r="C8" s="199" t="s">
        <v>260</v>
      </c>
      <c r="D8" s="199" t="s">
        <v>261</v>
      </c>
      <c r="E8" s="199" t="s">
        <v>262</v>
      </c>
      <c r="F8" s="199" t="s">
        <v>265</v>
      </c>
      <c r="G8" s="199" t="s">
        <v>284</v>
      </c>
      <c r="H8" s="199" t="s">
        <v>285</v>
      </c>
      <c r="I8" s="199" t="s">
        <v>286</v>
      </c>
      <c r="J8" s="199" t="s">
        <v>314</v>
      </c>
    </row>
    <row r="9" spans="1:10" ht="15" customHeight="1">
      <c r="A9" s="287">
        <v>1</v>
      </c>
      <c r="B9" s="963" t="s">
        <v>951</v>
      </c>
      <c r="C9" s="964"/>
      <c r="D9" s="964"/>
      <c r="E9" s="964"/>
      <c r="F9" s="964"/>
      <c r="G9" s="964"/>
      <c r="H9" s="964"/>
      <c r="I9" s="964"/>
      <c r="J9" s="965"/>
    </row>
    <row r="10" spans="1:10" ht="15" customHeight="1">
      <c r="A10" s="287">
        <v>2</v>
      </c>
      <c r="B10" s="966"/>
      <c r="C10" s="967"/>
      <c r="D10" s="967"/>
      <c r="E10" s="967"/>
      <c r="F10" s="967"/>
      <c r="G10" s="967"/>
      <c r="H10" s="967"/>
      <c r="I10" s="967"/>
      <c r="J10" s="968"/>
    </row>
    <row r="11" spans="1:10" ht="15" customHeight="1">
      <c r="A11" s="287">
        <v>3</v>
      </c>
      <c r="B11" s="966"/>
      <c r="C11" s="967"/>
      <c r="D11" s="967"/>
      <c r="E11" s="967"/>
      <c r="F11" s="967"/>
      <c r="G11" s="967"/>
      <c r="H11" s="967"/>
      <c r="I11" s="967"/>
      <c r="J11" s="968"/>
    </row>
    <row r="12" spans="1:10" ht="15" customHeight="1">
      <c r="A12" s="287">
        <v>4</v>
      </c>
      <c r="B12" s="966"/>
      <c r="C12" s="967"/>
      <c r="D12" s="967"/>
      <c r="E12" s="967"/>
      <c r="F12" s="967"/>
      <c r="G12" s="967"/>
      <c r="H12" s="967"/>
      <c r="I12" s="967"/>
      <c r="J12" s="968"/>
    </row>
    <row r="13" spans="1:10" ht="15" customHeight="1">
      <c r="A13" s="287">
        <v>5</v>
      </c>
      <c r="B13" s="966"/>
      <c r="C13" s="967"/>
      <c r="D13" s="967"/>
      <c r="E13" s="967"/>
      <c r="F13" s="967"/>
      <c r="G13" s="967"/>
      <c r="H13" s="967"/>
      <c r="I13" s="967"/>
      <c r="J13" s="968"/>
    </row>
    <row r="14" spans="1:10" ht="15" customHeight="1">
      <c r="A14" s="287">
        <v>6</v>
      </c>
      <c r="B14" s="966"/>
      <c r="C14" s="967"/>
      <c r="D14" s="967"/>
      <c r="E14" s="967"/>
      <c r="F14" s="967"/>
      <c r="G14" s="967"/>
      <c r="H14" s="967"/>
      <c r="I14" s="967"/>
      <c r="J14" s="968"/>
    </row>
    <row r="15" spans="1:10" ht="15" customHeight="1">
      <c r="A15" s="287">
        <v>7</v>
      </c>
      <c r="B15" s="966"/>
      <c r="C15" s="967"/>
      <c r="D15" s="967"/>
      <c r="E15" s="967"/>
      <c r="F15" s="967"/>
      <c r="G15" s="967"/>
      <c r="H15" s="967"/>
      <c r="I15" s="967"/>
      <c r="J15" s="968"/>
    </row>
    <row r="16" spans="1:10" ht="15" customHeight="1">
      <c r="A16" s="287">
        <v>8</v>
      </c>
      <c r="B16" s="966"/>
      <c r="C16" s="967"/>
      <c r="D16" s="967"/>
      <c r="E16" s="967"/>
      <c r="F16" s="967"/>
      <c r="G16" s="967"/>
      <c r="H16" s="967"/>
      <c r="I16" s="967"/>
      <c r="J16" s="968"/>
    </row>
    <row r="17" spans="1:10" ht="15">
      <c r="A17" s="287">
        <v>9</v>
      </c>
      <c r="B17" s="966"/>
      <c r="C17" s="967"/>
      <c r="D17" s="967"/>
      <c r="E17" s="967"/>
      <c r="F17" s="967"/>
      <c r="G17" s="967"/>
      <c r="H17" s="967"/>
      <c r="I17" s="967"/>
      <c r="J17" s="968"/>
    </row>
    <row r="18" spans="1:10" ht="15">
      <c r="A18" s="287">
        <v>10</v>
      </c>
      <c r="B18" s="966"/>
      <c r="C18" s="967"/>
      <c r="D18" s="967"/>
      <c r="E18" s="967"/>
      <c r="F18" s="967"/>
      <c r="G18" s="967"/>
      <c r="H18" s="967"/>
      <c r="I18" s="967"/>
      <c r="J18" s="968"/>
    </row>
    <row r="19" spans="1:10" ht="15">
      <c r="A19" s="287">
        <v>11</v>
      </c>
      <c r="B19" s="966"/>
      <c r="C19" s="967"/>
      <c r="D19" s="967"/>
      <c r="E19" s="967"/>
      <c r="F19" s="967"/>
      <c r="G19" s="967"/>
      <c r="H19" s="967"/>
      <c r="I19" s="967"/>
      <c r="J19" s="968"/>
    </row>
    <row r="20" spans="1:10" ht="15">
      <c r="A20" s="287">
        <v>12</v>
      </c>
      <c r="B20" s="966"/>
      <c r="C20" s="967"/>
      <c r="D20" s="967"/>
      <c r="E20" s="967"/>
      <c r="F20" s="967"/>
      <c r="G20" s="967"/>
      <c r="H20" s="967"/>
      <c r="I20" s="967"/>
      <c r="J20" s="968"/>
    </row>
    <row r="21" spans="1:10" ht="15">
      <c r="A21" s="287">
        <v>13</v>
      </c>
      <c r="B21" s="966"/>
      <c r="C21" s="967"/>
      <c r="D21" s="967"/>
      <c r="E21" s="967"/>
      <c r="F21" s="967"/>
      <c r="G21" s="967"/>
      <c r="H21" s="967"/>
      <c r="I21" s="967"/>
      <c r="J21" s="968"/>
    </row>
    <row r="22" spans="1:13" ht="15">
      <c r="A22" s="287">
        <v>14</v>
      </c>
      <c r="B22" s="969"/>
      <c r="C22" s="970"/>
      <c r="D22" s="970"/>
      <c r="E22" s="970"/>
      <c r="F22" s="970"/>
      <c r="G22" s="970"/>
      <c r="H22" s="970"/>
      <c r="I22" s="970"/>
      <c r="J22" s="971"/>
      <c r="M22" s="15" t="s">
        <v>399</v>
      </c>
    </row>
    <row r="23" spans="1:10" ht="12.75">
      <c r="A23" s="18" t="s">
        <v>7</v>
      </c>
      <c r="B23" s="9"/>
      <c r="C23" s="9"/>
      <c r="D23" s="9"/>
      <c r="E23" s="9"/>
      <c r="F23" s="9"/>
      <c r="G23" s="9"/>
      <c r="H23" s="9"/>
      <c r="I23" s="9"/>
      <c r="J23" s="9"/>
    </row>
    <row r="24" spans="1:10" ht="12.75">
      <c r="A24" s="18" t="s">
        <v>7</v>
      </c>
      <c r="B24" s="9"/>
      <c r="C24" s="9"/>
      <c r="D24" s="9"/>
      <c r="E24" s="9"/>
      <c r="F24" s="9"/>
      <c r="G24" s="9"/>
      <c r="H24" s="9"/>
      <c r="I24" s="9"/>
      <c r="J24" s="9"/>
    </row>
    <row r="25" spans="1:10" ht="12.75">
      <c r="A25" s="30" t="s">
        <v>17</v>
      </c>
      <c r="B25" s="9"/>
      <c r="C25" s="9"/>
      <c r="D25" s="9"/>
      <c r="E25" s="9"/>
      <c r="F25" s="9"/>
      <c r="G25" s="9"/>
      <c r="H25" s="9"/>
      <c r="I25" s="9"/>
      <c r="J25" s="9"/>
    </row>
    <row r="27" spans="1:10" ht="15.75">
      <c r="A27" s="202" t="s">
        <v>12</v>
      </c>
      <c r="H27" s="794" t="s">
        <v>929</v>
      </c>
      <c r="I27" s="794"/>
      <c r="J27" s="794"/>
    </row>
    <row r="28" spans="1:10" ht="12.75" customHeight="1">
      <c r="A28" s="202"/>
      <c r="B28" s="202"/>
      <c r="C28" s="202"/>
      <c r="D28" s="202"/>
      <c r="H28" s="794" t="s">
        <v>476</v>
      </c>
      <c r="I28" s="794"/>
      <c r="J28" s="794"/>
    </row>
    <row r="29" spans="1:10" ht="15.75">
      <c r="A29" s="202"/>
      <c r="B29" s="202"/>
      <c r="C29" s="202"/>
      <c r="D29" s="202"/>
      <c r="H29" s="794" t="s">
        <v>1089</v>
      </c>
      <c r="I29" s="794"/>
      <c r="J29" s="794"/>
    </row>
    <row r="30" spans="1:10" ht="12.75" customHeight="1">
      <c r="A30" s="202"/>
      <c r="B30" s="202"/>
      <c r="C30" s="202"/>
      <c r="D30" s="202"/>
      <c r="I30" s="216"/>
      <c r="J30" s="216"/>
    </row>
    <row r="31" spans="3:10" ht="12.75">
      <c r="C31" s="202"/>
      <c r="D31" s="202"/>
      <c r="J31" s="204"/>
    </row>
  </sheetData>
  <sheetProtection/>
  <mergeCells count="13">
    <mergeCell ref="I5:J5"/>
    <mergeCell ref="J6:J7"/>
    <mergeCell ref="H27:J27"/>
    <mergeCell ref="H28:J28"/>
    <mergeCell ref="H29:J29"/>
    <mergeCell ref="A1:H1"/>
    <mergeCell ref="A2:J2"/>
    <mergeCell ref="A4:I4"/>
    <mergeCell ref="B9:J22"/>
    <mergeCell ref="A6:A7"/>
    <mergeCell ref="B6:B7"/>
    <mergeCell ref="C6:E6"/>
    <mergeCell ref="F6:I6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view="pageBreakPreview" zoomScale="80" zoomScaleSheetLayoutView="80" zoomScalePageLayoutView="0" workbookViewId="0" topLeftCell="A11">
      <selection activeCell="F39" sqref="F39:H41"/>
    </sheetView>
  </sheetViews>
  <sheetFormatPr defaultColWidth="9.140625" defaultRowHeight="12.75"/>
  <cols>
    <col min="1" max="1" width="5.28125" style="202" customWidth="1"/>
    <col min="2" max="2" width="8.57421875" style="202" customWidth="1"/>
    <col min="3" max="3" width="32.140625" style="202" customWidth="1"/>
    <col min="4" max="4" width="15.140625" style="202" customWidth="1"/>
    <col min="5" max="6" width="11.7109375" style="202" customWidth="1"/>
    <col min="7" max="7" width="13.7109375" style="202" customWidth="1"/>
    <col min="8" max="8" width="20.140625" style="202" customWidth="1"/>
    <col min="9" max="16384" width="9.140625" style="202" customWidth="1"/>
  </cols>
  <sheetData>
    <row r="1" spans="1:8" ht="12.75">
      <c r="A1" s="202" t="s">
        <v>11</v>
      </c>
      <c r="H1" s="217" t="s">
        <v>548</v>
      </c>
    </row>
    <row r="2" spans="1:8" s="206" customFormat="1" ht="15.75">
      <c r="A2" s="901" t="s">
        <v>0</v>
      </c>
      <c r="B2" s="901"/>
      <c r="C2" s="901"/>
      <c r="D2" s="901"/>
      <c r="E2" s="901"/>
      <c r="F2" s="901"/>
      <c r="G2" s="901"/>
      <c r="H2" s="901"/>
    </row>
    <row r="3" spans="1:8" s="206" customFormat="1" ht="20.25" customHeight="1">
      <c r="A3" s="902" t="s">
        <v>697</v>
      </c>
      <c r="B3" s="902"/>
      <c r="C3" s="902"/>
      <c r="D3" s="902"/>
      <c r="E3" s="902"/>
      <c r="F3" s="902"/>
      <c r="G3" s="902"/>
      <c r="H3" s="902"/>
    </row>
    <row r="5" spans="1:8" s="206" customFormat="1" ht="15.75">
      <c r="A5" s="979" t="s">
        <v>547</v>
      </c>
      <c r="B5" s="979"/>
      <c r="C5" s="979"/>
      <c r="D5" s="979"/>
      <c r="E5" s="979"/>
      <c r="F5" s="979"/>
      <c r="G5" s="979"/>
      <c r="H5" s="980"/>
    </row>
    <row r="7" spans="1:7" ht="12.75">
      <c r="A7" s="981" t="s">
        <v>158</v>
      </c>
      <c r="B7" s="981"/>
      <c r="C7" s="208"/>
      <c r="D7" s="209"/>
      <c r="E7" s="209"/>
      <c r="F7" s="209"/>
      <c r="G7" s="209"/>
    </row>
    <row r="9" spans="1:7" ht="13.5" customHeight="1">
      <c r="A9" s="218"/>
      <c r="B9" s="218"/>
      <c r="C9" s="218"/>
      <c r="D9" s="218"/>
      <c r="E9" s="218"/>
      <c r="F9" s="218"/>
      <c r="G9" s="218"/>
    </row>
    <row r="10" spans="1:8" s="210" customFormat="1" ht="12.75">
      <c r="A10" s="202"/>
      <c r="B10" s="202"/>
      <c r="C10" s="202"/>
      <c r="D10" s="202"/>
      <c r="E10" s="202"/>
      <c r="F10" s="202"/>
      <c r="G10" s="202"/>
      <c r="H10" s="124"/>
    </row>
    <row r="11" spans="1:8" s="210" customFormat="1" ht="39.75" customHeight="1">
      <c r="A11" s="211"/>
      <c r="B11" s="982" t="s">
        <v>278</v>
      </c>
      <c r="C11" s="982" t="s">
        <v>279</v>
      </c>
      <c r="D11" s="984" t="s">
        <v>280</v>
      </c>
      <c r="E11" s="985"/>
      <c r="F11" s="985"/>
      <c r="G11" s="986"/>
      <c r="H11" s="982" t="s">
        <v>77</v>
      </c>
    </row>
    <row r="12" spans="1:8" s="210" customFormat="1" ht="25.5">
      <c r="A12" s="212"/>
      <c r="B12" s="983"/>
      <c r="C12" s="983"/>
      <c r="D12" s="219" t="s">
        <v>281</v>
      </c>
      <c r="E12" s="219" t="s">
        <v>282</v>
      </c>
      <c r="F12" s="219" t="s">
        <v>283</v>
      </c>
      <c r="G12" s="219" t="s">
        <v>17</v>
      </c>
      <c r="H12" s="983"/>
    </row>
    <row r="13" spans="1:8" s="210" customFormat="1" ht="15">
      <c r="A13" s="212"/>
      <c r="B13" s="220" t="s">
        <v>258</v>
      </c>
      <c r="C13" s="220" t="s">
        <v>259</v>
      </c>
      <c r="D13" s="220" t="s">
        <v>260</v>
      </c>
      <c r="E13" s="220" t="s">
        <v>261</v>
      </c>
      <c r="F13" s="220" t="s">
        <v>262</v>
      </c>
      <c r="G13" s="220" t="s">
        <v>263</v>
      </c>
      <c r="H13" s="220" t="s">
        <v>264</v>
      </c>
    </row>
    <row r="14" spans="2:8" s="221" customFormat="1" ht="15" customHeight="1">
      <c r="B14" s="417" t="s">
        <v>28</v>
      </c>
      <c r="C14" s="987" t="s">
        <v>287</v>
      </c>
      <c r="D14" s="988"/>
      <c r="E14" s="988"/>
      <c r="F14" s="988"/>
      <c r="G14" s="988"/>
      <c r="H14" s="989"/>
    </row>
    <row r="15" spans="2:8" s="223" customFormat="1" ht="12.75">
      <c r="B15" s="418"/>
      <c r="C15" s="418" t="s">
        <v>929</v>
      </c>
      <c r="D15" s="417">
        <v>0</v>
      </c>
      <c r="E15" s="417">
        <v>0</v>
      </c>
      <c r="F15" s="417">
        <v>0</v>
      </c>
      <c r="G15" s="419">
        <v>0</v>
      </c>
      <c r="H15" s="418"/>
    </row>
    <row r="16" spans="1:8" ht="14.25">
      <c r="A16" s="215"/>
      <c r="B16" s="418"/>
      <c r="C16" s="418" t="s">
        <v>930</v>
      </c>
      <c r="D16" s="417">
        <v>0</v>
      </c>
      <c r="E16" s="417">
        <v>0</v>
      </c>
      <c r="F16" s="417">
        <v>0</v>
      </c>
      <c r="G16" s="419">
        <v>0</v>
      </c>
      <c r="H16" s="418"/>
    </row>
    <row r="17" spans="2:8" ht="12.75">
      <c r="B17" s="420"/>
      <c r="C17" s="421" t="s">
        <v>931</v>
      </c>
      <c r="D17" s="422">
        <v>0</v>
      </c>
      <c r="E17" s="422">
        <v>0</v>
      </c>
      <c r="F17" s="422">
        <v>0</v>
      </c>
      <c r="G17" s="419">
        <v>0</v>
      </c>
      <c r="H17" s="420"/>
    </row>
    <row r="18" spans="2:8" s="135" customFormat="1" ht="12.75">
      <c r="B18" s="423"/>
      <c r="C18" s="421" t="s">
        <v>932</v>
      </c>
      <c r="D18" s="422">
        <v>0</v>
      </c>
      <c r="E18" s="422">
        <v>5</v>
      </c>
      <c r="F18" s="422">
        <v>0</v>
      </c>
      <c r="G18" s="419">
        <v>5</v>
      </c>
      <c r="H18" s="420"/>
    </row>
    <row r="19" spans="2:8" s="135" customFormat="1" ht="12.75">
      <c r="B19" s="423"/>
      <c r="C19" s="421" t="s">
        <v>933</v>
      </c>
      <c r="D19" s="422">
        <v>2</v>
      </c>
      <c r="E19" s="422">
        <v>0</v>
      </c>
      <c r="F19" s="422">
        <v>0</v>
      </c>
      <c r="G19" s="419">
        <v>2</v>
      </c>
      <c r="H19" s="420"/>
    </row>
    <row r="20" spans="2:8" s="135" customFormat="1" ht="12.75">
      <c r="B20" s="423"/>
      <c r="C20" s="421" t="s">
        <v>934</v>
      </c>
      <c r="D20" s="422">
        <v>0</v>
      </c>
      <c r="E20" s="422">
        <v>0</v>
      </c>
      <c r="F20" s="422">
        <v>0</v>
      </c>
      <c r="G20" s="419">
        <v>0</v>
      </c>
      <c r="H20" s="420"/>
    </row>
    <row r="21" spans="2:8" s="135" customFormat="1" ht="21.75" customHeight="1">
      <c r="B21" s="423"/>
      <c r="C21" s="421" t="s">
        <v>935</v>
      </c>
      <c r="D21" s="422">
        <v>0</v>
      </c>
      <c r="E21" s="422">
        <v>0</v>
      </c>
      <c r="F21" s="422">
        <v>0</v>
      </c>
      <c r="G21" s="419">
        <v>0</v>
      </c>
      <c r="H21" s="420"/>
    </row>
    <row r="22" spans="1:8" s="135" customFormat="1" ht="12.75">
      <c r="A22" s="216" t="s">
        <v>277</v>
      </c>
      <c r="B22" s="420"/>
      <c r="C22" s="421" t="s">
        <v>936</v>
      </c>
      <c r="D22" s="422">
        <v>0</v>
      </c>
      <c r="E22" s="422">
        <v>2</v>
      </c>
      <c r="F22" s="422">
        <v>0</v>
      </c>
      <c r="G22" s="419">
        <v>2</v>
      </c>
      <c r="H22" s="424"/>
    </row>
    <row r="23" spans="2:8" ht="12.75">
      <c r="B23" s="420"/>
      <c r="C23" s="421" t="s">
        <v>937</v>
      </c>
      <c r="D23" s="422">
        <v>0</v>
      </c>
      <c r="E23" s="422">
        <v>6</v>
      </c>
      <c r="F23" s="422">
        <v>0</v>
      </c>
      <c r="G23" s="419">
        <v>6</v>
      </c>
      <c r="H23" s="424"/>
    </row>
    <row r="24" spans="2:8" ht="12.75">
      <c r="B24" s="420"/>
      <c r="C24" s="421" t="s">
        <v>938</v>
      </c>
      <c r="D24" s="422">
        <v>1</v>
      </c>
      <c r="E24" s="422">
        <v>0</v>
      </c>
      <c r="F24" s="422">
        <v>0</v>
      </c>
      <c r="G24" s="419">
        <v>1</v>
      </c>
      <c r="H24" s="424"/>
    </row>
    <row r="25" spans="2:8" ht="12.75">
      <c r="B25" s="420"/>
      <c r="C25" s="421" t="s">
        <v>939</v>
      </c>
      <c r="D25" s="422">
        <v>4</v>
      </c>
      <c r="E25" s="422">
        <v>7</v>
      </c>
      <c r="F25" s="422">
        <v>0</v>
      </c>
      <c r="G25" s="419">
        <v>11</v>
      </c>
      <c r="H25" s="424"/>
    </row>
    <row r="26" spans="2:8" ht="12.75">
      <c r="B26" s="420"/>
      <c r="C26" s="421" t="s">
        <v>940</v>
      </c>
      <c r="D26" s="422">
        <v>1</v>
      </c>
      <c r="E26" s="422">
        <v>37</v>
      </c>
      <c r="F26" s="422">
        <v>139</v>
      </c>
      <c r="G26" s="419">
        <v>177</v>
      </c>
      <c r="H26" s="424"/>
    </row>
    <row r="27" spans="2:8" ht="12.75">
      <c r="B27" s="420"/>
      <c r="C27" s="421" t="s">
        <v>941</v>
      </c>
      <c r="D27" s="422">
        <v>0</v>
      </c>
      <c r="E27" s="422">
        <v>0</v>
      </c>
      <c r="F27" s="422">
        <v>0</v>
      </c>
      <c r="G27" s="419">
        <v>0</v>
      </c>
      <c r="H27" s="424"/>
    </row>
    <row r="28" spans="2:8" ht="12.75" customHeight="1">
      <c r="B28" s="420"/>
      <c r="C28" s="421" t="s">
        <v>942</v>
      </c>
      <c r="D28" s="422">
        <v>12</v>
      </c>
      <c r="E28" s="422">
        <v>31</v>
      </c>
      <c r="F28" s="422">
        <v>64</v>
      </c>
      <c r="G28" s="419">
        <v>107</v>
      </c>
      <c r="H28" s="424"/>
    </row>
    <row r="29" spans="2:8" ht="12.75" customHeight="1">
      <c r="B29" s="420"/>
      <c r="C29" s="421" t="s">
        <v>943</v>
      </c>
      <c r="D29" s="422">
        <v>5</v>
      </c>
      <c r="E29" s="422">
        <v>42</v>
      </c>
      <c r="F29" s="422">
        <v>112</v>
      </c>
      <c r="G29" s="419">
        <v>159</v>
      </c>
      <c r="H29" s="424"/>
    </row>
    <row r="30" spans="2:8" ht="12.75" customHeight="1">
      <c r="B30" s="417" t="s">
        <v>32</v>
      </c>
      <c r="C30" s="987" t="s">
        <v>459</v>
      </c>
      <c r="D30" s="988"/>
      <c r="E30" s="988"/>
      <c r="F30" s="988"/>
      <c r="G30" s="988"/>
      <c r="H30" s="989"/>
    </row>
    <row r="31" spans="2:8" ht="12.75">
      <c r="B31" s="425"/>
      <c r="C31" s="418" t="s">
        <v>944</v>
      </c>
      <c r="D31" s="419">
        <v>2</v>
      </c>
      <c r="E31" s="419">
        <v>0</v>
      </c>
      <c r="F31" s="419">
        <v>0</v>
      </c>
      <c r="G31" s="419">
        <v>2</v>
      </c>
      <c r="H31" s="424"/>
    </row>
    <row r="32" spans="2:8" ht="12.75">
      <c r="B32" s="420"/>
      <c r="C32" s="418" t="s">
        <v>945</v>
      </c>
      <c r="D32" s="422">
        <v>0</v>
      </c>
      <c r="E32" s="422">
        <v>31</v>
      </c>
      <c r="F32" s="422">
        <v>0</v>
      </c>
      <c r="G32" s="419">
        <v>31</v>
      </c>
      <c r="H32" s="420"/>
    </row>
    <row r="33" spans="2:8" ht="12.75">
      <c r="B33" s="420"/>
      <c r="C33" s="421" t="s">
        <v>946</v>
      </c>
      <c r="D33" s="422">
        <v>2</v>
      </c>
      <c r="E33" s="422">
        <v>0</v>
      </c>
      <c r="F33" s="422">
        <v>0</v>
      </c>
      <c r="G33" s="419">
        <v>2</v>
      </c>
      <c r="H33" s="420"/>
    </row>
    <row r="34" spans="2:8" ht="12.75">
      <c r="B34" s="420"/>
      <c r="C34" s="421" t="s">
        <v>947</v>
      </c>
      <c r="D34" s="422">
        <v>2</v>
      </c>
      <c r="E34" s="422">
        <v>11</v>
      </c>
      <c r="F34" s="422">
        <v>1</v>
      </c>
      <c r="G34" s="419">
        <v>14</v>
      </c>
      <c r="H34" s="420"/>
    </row>
    <row r="35" spans="2:8" ht="12.75">
      <c r="B35" s="420"/>
      <c r="C35" s="421" t="s">
        <v>948</v>
      </c>
      <c r="D35" s="422">
        <v>0</v>
      </c>
      <c r="E35" s="422">
        <v>0</v>
      </c>
      <c r="F35" s="422">
        <v>201</v>
      </c>
      <c r="G35" s="419">
        <v>201</v>
      </c>
      <c r="H35" s="420"/>
    </row>
    <row r="36" spans="2:8" ht="12.75">
      <c r="B36" s="420"/>
      <c r="C36" s="420" t="s">
        <v>949</v>
      </c>
      <c r="D36" s="422">
        <v>0</v>
      </c>
      <c r="E36" s="422">
        <v>13</v>
      </c>
      <c r="F36" s="422">
        <v>117</v>
      </c>
      <c r="G36" s="419">
        <v>130</v>
      </c>
      <c r="H36" s="420"/>
    </row>
    <row r="38" spans="4:7" ht="12.75">
      <c r="D38" s="210"/>
      <c r="E38" s="210"/>
      <c r="F38" s="210"/>
      <c r="G38" s="210"/>
    </row>
    <row r="39" spans="2:8" ht="15.75">
      <c r="B39" s="202" t="s">
        <v>12</v>
      </c>
      <c r="D39" s="678"/>
      <c r="E39" s="678"/>
      <c r="F39" s="794" t="s">
        <v>929</v>
      </c>
      <c r="G39" s="794"/>
      <c r="H39" s="794"/>
    </row>
    <row r="40" spans="4:8" ht="15.75">
      <c r="D40" s="216"/>
      <c r="E40" s="216"/>
      <c r="F40" s="794" t="s">
        <v>476</v>
      </c>
      <c r="G40" s="794"/>
      <c r="H40" s="794"/>
    </row>
    <row r="41" spans="4:8" ht="15.75">
      <c r="D41" s="216"/>
      <c r="E41" s="216"/>
      <c r="F41" s="794" t="s">
        <v>1089</v>
      </c>
      <c r="G41" s="794"/>
      <c r="H41" s="794"/>
    </row>
  </sheetData>
  <sheetProtection/>
  <mergeCells count="13">
    <mergeCell ref="C30:H30"/>
    <mergeCell ref="H11:H12"/>
    <mergeCell ref="C14:H14"/>
    <mergeCell ref="F39:H39"/>
    <mergeCell ref="F40:H40"/>
    <mergeCell ref="F41:H41"/>
    <mergeCell ref="A2:H2"/>
    <mergeCell ref="A3:H3"/>
    <mergeCell ref="A5:H5"/>
    <mergeCell ref="A7:B7"/>
    <mergeCell ref="B11:B12"/>
    <mergeCell ref="C11:C12"/>
    <mergeCell ref="D11:G11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86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"/>
  <sheetViews>
    <sheetView view="pageBreakPreview" zoomScaleSheetLayoutView="100" zoomScalePageLayoutView="0" workbookViewId="0" topLeftCell="A24">
      <selection activeCell="G9" sqref="G9"/>
    </sheetView>
  </sheetViews>
  <sheetFormatPr defaultColWidth="9.140625" defaultRowHeight="12.75"/>
  <cols>
    <col min="1" max="1" width="8.28125" style="0" customWidth="1"/>
    <col min="2" max="2" width="18.140625" style="0" customWidth="1"/>
    <col min="3" max="3" width="14.7109375" style="0" customWidth="1"/>
    <col min="4" max="4" width="21.00390625" style="0" customWidth="1"/>
    <col min="5" max="5" width="21.140625" style="0" customWidth="1"/>
    <col min="6" max="6" width="20.7109375" style="0" customWidth="1"/>
    <col min="7" max="7" width="23.57421875" style="0" customWidth="1"/>
    <col min="8" max="8" width="20.421875" style="0" customWidth="1"/>
  </cols>
  <sheetData>
    <row r="1" spans="1:8" ht="18">
      <c r="A1" s="852" t="s">
        <v>0</v>
      </c>
      <c r="B1" s="852"/>
      <c r="C1" s="852"/>
      <c r="D1" s="852"/>
      <c r="E1" s="852"/>
      <c r="F1" s="852"/>
      <c r="H1" s="193" t="s">
        <v>639</v>
      </c>
    </row>
    <row r="2" spans="1:7" ht="21">
      <c r="A2" s="853" t="s">
        <v>697</v>
      </c>
      <c r="B2" s="853"/>
      <c r="C2" s="853"/>
      <c r="D2" s="853"/>
      <c r="E2" s="853"/>
      <c r="F2" s="853"/>
      <c r="G2" s="853"/>
    </row>
    <row r="3" spans="1:2" ht="15">
      <c r="A3" s="195"/>
      <c r="B3" s="195"/>
    </row>
    <row r="4" spans="1:7" ht="18" customHeight="1">
      <c r="A4" s="854" t="s">
        <v>640</v>
      </c>
      <c r="B4" s="854"/>
      <c r="C4" s="854"/>
      <c r="D4" s="854"/>
      <c r="E4" s="854"/>
      <c r="F4" s="854"/>
      <c r="G4" s="854"/>
    </row>
    <row r="5" spans="1:2" ht="15">
      <c r="A5" s="196" t="s">
        <v>251</v>
      </c>
      <c r="B5" s="196"/>
    </row>
    <row r="6" spans="1:8" ht="15">
      <c r="A6" s="196"/>
      <c r="B6" s="196"/>
      <c r="F6" s="855" t="s">
        <v>776</v>
      </c>
      <c r="G6" s="855"/>
      <c r="H6" s="855"/>
    </row>
    <row r="7" spans="1:8" ht="59.25" customHeight="1">
      <c r="A7" s="197" t="s">
        <v>2</v>
      </c>
      <c r="B7" s="297" t="s">
        <v>3</v>
      </c>
      <c r="C7" s="302" t="s">
        <v>641</v>
      </c>
      <c r="D7" s="302" t="s">
        <v>642</v>
      </c>
      <c r="E7" s="302" t="s">
        <v>643</v>
      </c>
      <c r="F7" s="302" t="s">
        <v>644</v>
      </c>
      <c r="G7" s="341" t="s">
        <v>699</v>
      </c>
      <c r="H7" s="285" t="s">
        <v>867</v>
      </c>
    </row>
    <row r="8" spans="1:8" s="193" customFormat="1" ht="15">
      <c r="A8" s="199" t="s">
        <v>258</v>
      </c>
      <c r="B8" s="199" t="s">
        <v>259</v>
      </c>
      <c r="C8" s="199" t="s">
        <v>260</v>
      </c>
      <c r="D8" s="199" t="s">
        <v>261</v>
      </c>
      <c r="E8" s="199" t="s">
        <v>262</v>
      </c>
      <c r="F8" s="199" t="s">
        <v>263</v>
      </c>
      <c r="G8" s="342" t="s">
        <v>264</v>
      </c>
      <c r="H8" s="231">
        <v>8</v>
      </c>
    </row>
    <row r="9" spans="1:9" s="193" customFormat="1" ht="15.75">
      <c r="A9" s="465">
        <v>1</v>
      </c>
      <c r="B9" s="466" t="s">
        <v>879</v>
      </c>
      <c r="C9" s="674">
        <v>1295</v>
      </c>
      <c r="D9" s="465">
        <v>906</v>
      </c>
      <c r="E9" s="465">
        <v>57</v>
      </c>
      <c r="F9" s="465">
        <v>21</v>
      </c>
      <c r="G9" s="675">
        <v>414</v>
      </c>
      <c r="H9" s="675">
        <v>0</v>
      </c>
      <c r="I9" s="712"/>
    </row>
    <row r="10" spans="1:9" s="193" customFormat="1" ht="15.75">
      <c r="A10" s="465">
        <v>2</v>
      </c>
      <c r="B10" s="466" t="s">
        <v>881</v>
      </c>
      <c r="C10" s="674">
        <v>811</v>
      </c>
      <c r="D10" s="676">
        <v>567</v>
      </c>
      <c r="E10" s="465">
        <v>17</v>
      </c>
      <c r="F10" s="465">
        <v>8</v>
      </c>
      <c r="G10" s="675">
        <v>371</v>
      </c>
      <c r="H10" s="675">
        <v>0</v>
      </c>
      <c r="I10" s="712"/>
    </row>
    <row r="11" spans="1:9" s="193" customFormat="1" ht="15.75">
      <c r="A11" s="465">
        <v>3</v>
      </c>
      <c r="B11" s="466" t="s">
        <v>883</v>
      </c>
      <c r="C11" s="674">
        <v>1449</v>
      </c>
      <c r="D11" s="465">
        <v>770</v>
      </c>
      <c r="E11" s="465">
        <v>241</v>
      </c>
      <c r="F11" s="465">
        <v>32</v>
      </c>
      <c r="G11" s="675">
        <v>349</v>
      </c>
      <c r="H11" s="675">
        <v>0</v>
      </c>
      <c r="I11" s="712"/>
    </row>
    <row r="12" spans="1:9" s="193" customFormat="1" ht="15.75">
      <c r="A12" s="465">
        <v>4</v>
      </c>
      <c r="B12" s="466" t="s">
        <v>884</v>
      </c>
      <c r="C12" s="674">
        <v>1101</v>
      </c>
      <c r="D12" s="465">
        <v>896</v>
      </c>
      <c r="E12" s="465">
        <v>163</v>
      </c>
      <c r="F12" s="465">
        <v>24</v>
      </c>
      <c r="G12" s="675">
        <v>355</v>
      </c>
      <c r="H12" s="675">
        <v>0</v>
      </c>
      <c r="I12" s="712"/>
    </row>
    <row r="13" spans="1:9" s="193" customFormat="1" ht="15.75">
      <c r="A13" s="465">
        <v>5</v>
      </c>
      <c r="B13" s="466" t="s">
        <v>885</v>
      </c>
      <c r="C13" s="674">
        <v>2551</v>
      </c>
      <c r="D13" s="465">
        <v>1785</v>
      </c>
      <c r="E13" s="465">
        <v>76</v>
      </c>
      <c r="F13" s="465">
        <v>23</v>
      </c>
      <c r="G13" s="675">
        <v>843</v>
      </c>
      <c r="H13" s="675">
        <v>0</v>
      </c>
      <c r="I13" s="712"/>
    </row>
    <row r="14" spans="1:9" s="193" customFormat="1" ht="15.75">
      <c r="A14" s="465">
        <v>6</v>
      </c>
      <c r="B14" s="466" t="s">
        <v>887</v>
      </c>
      <c r="C14" s="674">
        <v>990</v>
      </c>
      <c r="D14" s="465">
        <v>693</v>
      </c>
      <c r="E14" s="465">
        <v>17</v>
      </c>
      <c r="F14" s="465">
        <v>24</v>
      </c>
      <c r="G14" s="675">
        <v>326</v>
      </c>
      <c r="H14" s="675">
        <v>0</v>
      </c>
      <c r="I14" s="712"/>
    </row>
    <row r="15" spans="1:9" s="193" customFormat="1" ht="15.75">
      <c r="A15" s="465">
        <v>7</v>
      </c>
      <c r="B15" s="466" t="s">
        <v>892</v>
      </c>
      <c r="C15" s="674">
        <v>700</v>
      </c>
      <c r="D15" s="465">
        <v>735</v>
      </c>
      <c r="E15" s="465">
        <v>20</v>
      </c>
      <c r="F15" s="465">
        <v>12</v>
      </c>
      <c r="G15" s="675">
        <v>452</v>
      </c>
      <c r="H15" s="675">
        <v>0</v>
      </c>
      <c r="I15" s="712"/>
    </row>
    <row r="16" spans="1:9" s="193" customFormat="1" ht="15.75">
      <c r="A16" s="465">
        <v>8</v>
      </c>
      <c r="B16" s="466" t="s">
        <v>970</v>
      </c>
      <c r="C16" s="674">
        <v>1051</v>
      </c>
      <c r="D16" s="465">
        <v>1213</v>
      </c>
      <c r="E16" s="465">
        <v>319</v>
      </c>
      <c r="F16" s="465">
        <v>22</v>
      </c>
      <c r="G16" s="675">
        <v>536</v>
      </c>
      <c r="H16" s="675">
        <v>0</v>
      </c>
      <c r="I16" s="712"/>
    </row>
    <row r="17" spans="1:9" ht="15.75">
      <c r="A17" s="465">
        <v>9</v>
      </c>
      <c r="B17" s="466" t="s">
        <v>890</v>
      </c>
      <c r="C17" s="674">
        <v>1791</v>
      </c>
      <c r="D17" s="465">
        <v>302</v>
      </c>
      <c r="E17" s="465">
        <v>13</v>
      </c>
      <c r="F17" s="465">
        <v>8</v>
      </c>
      <c r="G17" s="675">
        <v>141</v>
      </c>
      <c r="H17" s="675">
        <v>0</v>
      </c>
      <c r="I17" s="712"/>
    </row>
    <row r="18" spans="1:9" ht="15.75">
      <c r="A18" s="465">
        <v>10</v>
      </c>
      <c r="B18" s="466" t="s">
        <v>893</v>
      </c>
      <c r="C18" s="674">
        <v>432</v>
      </c>
      <c r="D18" s="465">
        <v>440</v>
      </c>
      <c r="E18" s="465">
        <v>2</v>
      </c>
      <c r="F18" s="465">
        <v>0</v>
      </c>
      <c r="G18" s="675">
        <v>219</v>
      </c>
      <c r="H18" s="675">
        <v>0</v>
      </c>
      <c r="I18" s="712"/>
    </row>
    <row r="19" spans="1:9" ht="15.75">
      <c r="A19" s="465">
        <v>11</v>
      </c>
      <c r="B19" s="466" t="s">
        <v>894</v>
      </c>
      <c r="C19" s="674">
        <v>629</v>
      </c>
      <c r="D19" s="465">
        <v>556</v>
      </c>
      <c r="E19" s="465">
        <v>11</v>
      </c>
      <c r="F19" s="465">
        <v>2</v>
      </c>
      <c r="G19" s="675">
        <v>372</v>
      </c>
      <c r="H19" s="675">
        <v>0</v>
      </c>
      <c r="I19" s="712"/>
    </row>
    <row r="20" spans="1:9" ht="15.75">
      <c r="A20" s="465">
        <v>12</v>
      </c>
      <c r="B20" s="466" t="s">
        <v>971</v>
      </c>
      <c r="C20" s="674">
        <v>1459</v>
      </c>
      <c r="D20" s="465">
        <v>576</v>
      </c>
      <c r="E20" s="465">
        <v>198</v>
      </c>
      <c r="F20" s="465">
        <v>33</v>
      </c>
      <c r="G20" s="675">
        <v>273</v>
      </c>
      <c r="H20" s="675">
        <v>0</v>
      </c>
      <c r="I20" s="712"/>
    </row>
    <row r="21" spans="1:9" ht="15.75">
      <c r="A21" s="465">
        <v>13</v>
      </c>
      <c r="B21" s="466" t="s">
        <v>968</v>
      </c>
      <c r="C21" s="674">
        <v>1734</v>
      </c>
      <c r="D21" s="465">
        <v>1014</v>
      </c>
      <c r="E21" s="465">
        <v>103</v>
      </c>
      <c r="F21" s="465">
        <v>21</v>
      </c>
      <c r="G21" s="675">
        <v>345</v>
      </c>
      <c r="H21" s="675">
        <v>0</v>
      </c>
      <c r="I21" s="712"/>
    </row>
    <row r="22" spans="1:9" ht="15.75">
      <c r="A22" s="465">
        <v>14</v>
      </c>
      <c r="B22" s="466" t="s">
        <v>896</v>
      </c>
      <c r="C22" s="674">
        <v>794</v>
      </c>
      <c r="D22" s="465">
        <v>1253</v>
      </c>
      <c r="E22" s="465">
        <v>81</v>
      </c>
      <c r="F22" s="465">
        <v>10</v>
      </c>
      <c r="G22" s="675">
        <v>581</v>
      </c>
      <c r="H22" s="675">
        <v>0</v>
      </c>
      <c r="I22" s="712"/>
    </row>
    <row r="23" spans="1:9" ht="15.75">
      <c r="A23" s="465">
        <v>15</v>
      </c>
      <c r="B23" s="466" t="s">
        <v>972</v>
      </c>
      <c r="C23" s="674">
        <v>824</v>
      </c>
      <c r="D23" s="465">
        <v>771</v>
      </c>
      <c r="E23" s="465">
        <v>96</v>
      </c>
      <c r="F23" s="465">
        <v>9</v>
      </c>
      <c r="G23" s="675">
        <v>435</v>
      </c>
      <c r="H23" s="675">
        <v>0</v>
      </c>
      <c r="I23" s="712"/>
    </row>
    <row r="24" spans="1:9" ht="15.75">
      <c r="A24" s="465">
        <v>16</v>
      </c>
      <c r="B24" s="466" t="s">
        <v>904</v>
      </c>
      <c r="C24" s="674">
        <v>335</v>
      </c>
      <c r="D24" s="465">
        <v>490</v>
      </c>
      <c r="E24" s="465">
        <v>152</v>
      </c>
      <c r="F24" s="465">
        <v>6</v>
      </c>
      <c r="G24" s="675">
        <v>266</v>
      </c>
      <c r="H24" s="675">
        <v>0</v>
      </c>
      <c r="I24" s="712"/>
    </row>
    <row r="25" spans="1:9" ht="15.75">
      <c r="A25" s="465">
        <v>17</v>
      </c>
      <c r="B25" s="466" t="s">
        <v>973</v>
      </c>
      <c r="C25" s="674">
        <v>1102</v>
      </c>
      <c r="D25" s="465">
        <v>539</v>
      </c>
      <c r="E25" s="465">
        <v>77</v>
      </c>
      <c r="F25" s="465">
        <v>9</v>
      </c>
      <c r="G25" s="675">
        <v>327</v>
      </c>
      <c r="H25" s="675">
        <v>0</v>
      </c>
      <c r="I25" s="712"/>
    </row>
    <row r="26" spans="1:9" ht="15.75">
      <c r="A26" s="465">
        <v>18</v>
      </c>
      <c r="B26" s="466" t="s">
        <v>897</v>
      </c>
      <c r="C26" s="674">
        <v>855</v>
      </c>
      <c r="D26" s="465">
        <v>726</v>
      </c>
      <c r="E26" s="465">
        <v>48</v>
      </c>
      <c r="F26" s="465">
        <v>7</v>
      </c>
      <c r="G26" s="675">
        <v>336</v>
      </c>
      <c r="H26" s="675">
        <v>0</v>
      </c>
      <c r="I26" s="712"/>
    </row>
    <row r="27" spans="1:9" ht="15.75">
      <c r="A27" s="465">
        <v>19</v>
      </c>
      <c r="B27" s="466" t="s">
        <v>895</v>
      </c>
      <c r="C27" s="674">
        <v>1037</v>
      </c>
      <c r="D27" s="465">
        <v>567</v>
      </c>
      <c r="E27" s="465">
        <v>32</v>
      </c>
      <c r="F27" s="465">
        <v>9</v>
      </c>
      <c r="G27" s="675">
        <v>363</v>
      </c>
      <c r="H27" s="675">
        <v>0</v>
      </c>
      <c r="I27" s="712"/>
    </row>
    <row r="28" spans="1:9" ht="15.75">
      <c r="A28" s="465">
        <v>20</v>
      </c>
      <c r="B28" s="466" t="s">
        <v>898</v>
      </c>
      <c r="C28" s="674">
        <v>1317</v>
      </c>
      <c r="D28" s="465">
        <v>1021</v>
      </c>
      <c r="E28" s="465">
        <v>32</v>
      </c>
      <c r="F28" s="465">
        <v>2</v>
      </c>
      <c r="G28" s="675">
        <v>494</v>
      </c>
      <c r="H28" s="675">
        <v>0</v>
      </c>
      <c r="I28" s="712"/>
    </row>
    <row r="29" spans="1:9" ht="15" customHeight="1">
      <c r="A29" s="465">
        <v>21</v>
      </c>
      <c r="B29" s="466" t="s">
        <v>899</v>
      </c>
      <c r="C29" s="674">
        <v>1372</v>
      </c>
      <c r="D29" s="465">
        <v>625</v>
      </c>
      <c r="E29" s="465">
        <v>517</v>
      </c>
      <c r="F29" s="465">
        <v>12</v>
      </c>
      <c r="G29" s="675">
        <v>61</v>
      </c>
      <c r="H29" s="675">
        <v>0</v>
      </c>
      <c r="I29" s="712"/>
    </row>
    <row r="30" spans="1:9" ht="15" customHeight="1">
      <c r="A30" s="465">
        <v>22</v>
      </c>
      <c r="B30" s="466" t="s">
        <v>900</v>
      </c>
      <c r="C30" s="674">
        <v>910</v>
      </c>
      <c r="D30" s="465">
        <v>457</v>
      </c>
      <c r="E30" s="465">
        <f>175+4</f>
        <v>179</v>
      </c>
      <c r="F30" s="465">
        <v>4</v>
      </c>
      <c r="G30" s="675">
        <v>237</v>
      </c>
      <c r="H30" s="675">
        <v>0</v>
      </c>
      <c r="I30" s="712"/>
    </row>
    <row r="31" spans="1:9" ht="15" customHeight="1">
      <c r="A31" s="465">
        <v>23</v>
      </c>
      <c r="B31" s="466" t="s">
        <v>901</v>
      </c>
      <c r="C31" s="674">
        <v>1244</v>
      </c>
      <c r="D31" s="465">
        <v>785</v>
      </c>
      <c r="E31" s="465">
        <v>28</v>
      </c>
      <c r="F31" s="465">
        <v>6</v>
      </c>
      <c r="G31" s="675">
        <v>376</v>
      </c>
      <c r="H31" s="675">
        <v>0</v>
      </c>
      <c r="I31" s="712"/>
    </row>
    <row r="32" spans="1:9" ht="15.75">
      <c r="A32" s="465">
        <v>24</v>
      </c>
      <c r="B32" s="466" t="s">
        <v>905</v>
      </c>
      <c r="C32" s="674">
        <v>1008</v>
      </c>
      <c r="D32" s="465">
        <v>637</v>
      </c>
      <c r="E32" s="465">
        <v>199</v>
      </c>
      <c r="F32" s="465">
        <v>3</v>
      </c>
      <c r="G32" s="675">
        <v>318</v>
      </c>
      <c r="H32" s="675">
        <v>0</v>
      </c>
      <c r="I32" s="712"/>
    </row>
    <row r="33" spans="1:13" ht="15.75">
      <c r="A33" s="465">
        <v>25</v>
      </c>
      <c r="B33" s="466" t="s">
        <v>902</v>
      </c>
      <c r="C33" s="674">
        <v>771</v>
      </c>
      <c r="D33" s="465">
        <v>456</v>
      </c>
      <c r="E33" s="465">
        <f>24+11</f>
        <v>35</v>
      </c>
      <c r="F33" s="465">
        <v>2</v>
      </c>
      <c r="G33" s="675">
        <v>210</v>
      </c>
      <c r="H33" s="675">
        <v>0</v>
      </c>
      <c r="I33" s="712"/>
      <c r="J33" s="303"/>
      <c r="K33" s="303"/>
      <c r="L33" s="303"/>
      <c r="M33" s="303"/>
    </row>
    <row r="34" spans="1:9" ht="15.75">
      <c r="A34" s="465">
        <v>26</v>
      </c>
      <c r="B34" s="466" t="s">
        <v>903</v>
      </c>
      <c r="C34" s="674">
        <v>819</v>
      </c>
      <c r="D34" s="465">
        <v>721</v>
      </c>
      <c r="E34" s="465">
        <v>12</v>
      </c>
      <c r="F34" s="465">
        <v>1</v>
      </c>
      <c r="G34" s="675">
        <v>554</v>
      </c>
      <c r="H34" s="675">
        <v>0</v>
      </c>
      <c r="I34" s="712"/>
    </row>
    <row r="35" spans="1:9" ht="15.75">
      <c r="A35" s="465">
        <v>27</v>
      </c>
      <c r="B35" s="466" t="s">
        <v>906</v>
      </c>
      <c r="C35" s="674">
        <v>1281</v>
      </c>
      <c r="D35" s="465">
        <v>705</v>
      </c>
      <c r="E35" s="465">
        <v>44</v>
      </c>
      <c r="F35" s="465">
        <v>7</v>
      </c>
      <c r="G35" s="675">
        <v>427</v>
      </c>
      <c r="H35" s="675">
        <v>0</v>
      </c>
      <c r="I35" s="712"/>
    </row>
    <row r="36" spans="1:9" ht="15.75">
      <c r="A36" s="465">
        <v>28</v>
      </c>
      <c r="B36" s="466" t="s">
        <v>907</v>
      </c>
      <c r="C36" s="674">
        <v>261</v>
      </c>
      <c r="D36" s="465">
        <v>108</v>
      </c>
      <c r="E36" s="465">
        <v>13</v>
      </c>
      <c r="F36" s="465">
        <v>6</v>
      </c>
      <c r="G36" s="675">
        <v>55</v>
      </c>
      <c r="H36" s="675">
        <v>0</v>
      </c>
      <c r="I36" s="712"/>
    </row>
    <row r="37" spans="1:9" ht="15.75">
      <c r="A37" s="465">
        <v>29</v>
      </c>
      <c r="B37" s="466" t="s">
        <v>908</v>
      </c>
      <c r="C37" s="674">
        <v>1293</v>
      </c>
      <c r="D37" s="465">
        <v>823</v>
      </c>
      <c r="E37" s="465">
        <v>32</v>
      </c>
      <c r="F37" s="465">
        <v>3</v>
      </c>
      <c r="G37" s="675">
        <v>495</v>
      </c>
      <c r="H37" s="675">
        <v>0</v>
      </c>
      <c r="I37" s="712"/>
    </row>
    <row r="38" spans="1:9" ht="30.75">
      <c r="A38" s="465">
        <v>30</v>
      </c>
      <c r="B38" s="618" t="s">
        <v>909</v>
      </c>
      <c r="C38" s="674">
        <v>661</v>
      </c>
      <c r="D38" s="465">
        <v>368</v>
      </c>
      <c r="E38" s="465">
        <v>0</v>
      </c>
      <c r="F38" s="465">
        <v>4</v>
      </c>
      <c r="G38" s="675">
        <v>182</v>
      </c>
      <c r="H38" s="675">
        <v>0</v>
      </c>
      <c r="I38" s="713"/>
    </row>
    <row r="39" spans="1:9" ht="15.75">
      <c r="A39" s="465">
        <v>31</v>
      </c>
      <c r="B39" s="466" t="s">
        <v>910</v>
      </c>
      <c r="C39" s="674">
        <v>594</v>
      </c>
      <c r="D39" s="465">
        <v>410</v>
      </c>
      <c r="E39" s="465">
        <v>53</v>
      </c>
      <c r="F39" s="465">
        <v>3</v>
      </c>
      <c r="G39" s="675">
        <v>311</v>
      </c>
      <c r="H39" s="675">
        <v>0</v>
      </c>
      <c r="I39" s="713"/>
    </row>
    <row r="40" spans="1:9" ht="15.75">
      <c r="A40" s="465">
        <v>32</v>
      </c>
      <c r="B40" s="466" t="s">
        <v>911</v>
      </c>
      <c r="C40" s="674">
        <v>1241</v>
      </c>
      <c r="D40" s="465">
        <v>724</v>
      </c>
      <c r="E40" s="465">
        <v>24</v>
      </c>
      <c r="F40" s="465">
        <v>4</v>
      </c>
      <c r="G40" s="675">
        <v>448</v>
      </c>
      <c r="H40" s="675">
        <v>0</v>
      </c>
      <c r="I40" s="713"/>
    </row>
    <row r="41" spans="1:9" ht="15.75">
      <c r="A41" s="465">
        <v>33</v>
      </c>
      <c r="B41" s="466" t="s">
        <v>912</v>
      </c>
      <c r="C41" s="674">
        <v>595</v>
      </c>
      <c r="D41" s="465">
        <v>356</v>
      </c>
      <c r="E41" s="465">
        <v>7</v>
      </c>
      <c r="F41" s="465">
        <v>6</v>
      </c>
      <c r="G41" s="675">
        <v>272</v>
      </c>
      <c r="H41" s="675"/>
      <c r="I41" s="713"/>
    </row>
    <row r="42" spans="1:9" ht="15">
      <c r="A42" s="990" t="s">
        <v>963</v>
      </c>
      <c r="B42" s="991"/>
      <c r="C42" s="469">
        <f aca="true" t="shared" si="0" ref="C42:H42">SUM(C9:C41)</f>
        <v>34307</v>
      </c>
      <c r="D42" s="469">
        <f t="shared" si="0"/>
        <v>22995</v>
      </c>
      <c r="E42" s="469">
        <f t="shared" si="0"/>
        <v>2898</v>
      </c>
      <c r="F42" s="469">
        <f t="shared" si="0"/>
        <v>343</v>
      </c>
      <c r="G42" s="469">
        <f t="shared" si="0"/>
        <v>11744</v>
      </c>
      <c r="H42" s="469">
        <f t="shared" si="0"/>
        <v>0</v>
      </c>
      <c r="I42" s="714"/>
    </row>
    <row r="43" spans="1:9" ht="12.75">
      <c r="A43" s="201"/>
      <c r="I43" s="12"/>
    </row>
    <row r="44" ht="12.75">
      <c r="A44" s="303" t="s">
        <v>12</v>
      </c>
    </row>
    <row r="45" spans="6:8" ht="15.75">
      <c r="F45" s="794" t="s">
        <v>929</v>
      </c>
      <c r="G45" s="794"/>
      <c r="H45" s="794"/>
    </row>
    <row r="46" spans="1:9" ht="15.75">
      <c r="A46" s="303"/>
      <c r="B46" s="303"/>
      <c r="C46" s="303"/>
      <c r="D46" s="303"/>
      <c r="E46" s="303"/>
      <c r="F46" s="794" t="s">
        <v>476</v>
      </c>
      <c r="G46" s="794"/>
      <c r="H46" s="794"/>
      <c r="I46" s="304"/>
    </row>
    <row r="47" spans="1:9" ht="15.75">
      <c r="A47" s="303"/>
      <c r="B47" s="303"/>
      <c r="C47" s="303"/>
      <c r="D47" s="303"/>
      <c r="E47" s="303"/>
      <c r="F47" s="794" t="s">
        <v>1089</v>
      </c>
      <c r="G47" s="794"/>
      <c r="H47" s="794"/>
      <c r="I47" s="304"/>
    </row>
    <row r="48" spans="1:9" ht="12.75" customHeight="1">
      <c r="A48" s="303"/>
      <c r="B48" s="303"/>
      <c r="C48" s="303"/>
      <c r="D48" s="303"/>
      <c r="E48" s="303"/>
      <c r="F48" s="216"/>
      <c r="G48" s="216"/>
      <c r="H48" s="216"/>
      <c r="I48" s="216"/>
    </row>
    <row r="49" spans="3:9" ht="12.75">
      <c r="C49" s="303"/>
      <c r="D49" s="303"/>
      <c r="E49" s="303"/>
      <c r="F49" s="305"/>
      <c r="G49" s="305"/>
      <c r="H49" s="303"/>
      <c r="I49" s="303"/>
    </row>
  </sheetData>
  <sheetProtection/>
  <mergeCells count="8">
    <mergeCell ref="F45:H45"/>
    <mergeCell ref="F46:H46"/>
    <mergeCell ref="F47:H47"/>
    <mergeCell ref="A42:B42"/>
    <mergeCell ref="A1:F1"/>
    <mergeCell ref="A2:G2"/>
    <mergeCell ref="A4:G4"/>
    <mergeCell ref="F6:H6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66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view="pageBreakPreview" zoomScaleSheetLayoutView="100" zoomScalePageLayoutView="0" workbookViewId="0" topLeftCell="A24">
      <selection activeCell="F44" sqref="F44:H46"/>
    </sheetView>
  </sheetViews>
  <sheetFormatPr defaultColWidth="9.140625" defaultRowHeight="12.75"/>
  <cols>
    <col min="1" max="1" width="8.28125" style="0" customWidth="1"/>
    <col min="2" max="2" width="15.57421875" style="0" customWidth="1"/>
    <col min="3" max="3" width="14.7109375" style="0" customWidth="1"/>
    <col min="4" max="4" width="21.00390625" style="0" customWidth="1"/>
    <col min="5" max="5" width="15.7109375" style="0" customWidth="1"/>
    <col min="6" max="6" width="16.28125" style="0" customWidth="1"/>
    <col min="7" max="7" width="23.28125" style="0" customWidth="1"/>
    <col min="8" max="8" width="17.421875" style="0" customWidth="1"/>
  </cols>
  <sheetData>
    <row r="1" spans="1:8" ht="18">
      <c r="A1" s="852" t="s">
        <v>0</v>
      </c>
      <c r="B1" s="852"/>
      <c r="C1" s="852"/>
      <c r="D1" s="852"/>
      <c r="E1" s="852"/>
      <c r="F1" s="852"/>
      <c r="H1" s="193" t="s">
        <v>868</v>
      </c>
    </row>
    <row r="2" spans="1:7" ht="21">
      <c r="A2" s="853" t="s">
        <v>697</v>
      </c>
      <c r="B2" s="853"/>
      <c r="C2" s="853"/>
      <c r="D2" s="853"/>
      <c r="E2" s="853"/>
      <c r="F2" s="853"/>
      <c r="G2" s="853"/>
    </row>
    <row r="3" spans="1:2" ht="15">
      <c r="A3" s="195"/>
      <c r="B3" s="195"/>
    </row>
    <row r="4" spans="1:7" ht="18" customHeight="1">
      <c r="A4" s="854" t="s">
        <v>869</v>
      </c>
      <c r="B4" s="854"/>
      <c r="C4" s="854"/>
      <c r="D4" s="854"/>
      <c r="E4" s="854"/>
      <c r="F4" s="854"/>
      <c r="G4" s="854"/>
    </row>
    <row r="5" spans="1:2" ht="15">
      <c r="A5" s="196" t="s">
        <v>251</v>
      </c>
      <c r="B5" s="196"/>
    </row>
    <row r="6" spans="1:8" ht="15">
      <c r="A6" s="196"/>
      <c r="B6" s="196"/>
      <c r="F6" s="855" t="s">
        <v>776</v>
      </c>
      <c r="G6" s="855"/>
      <c r="H6" s="855"/>
    </row>
    <row r="7" spans="1:8" ht="59.25" customHeight="1">
      <c r="A7" s="297" t="s">
        <v>2</v>
      </c>
      <c r="B7" s="297" t="s">
        <v>3</v>
      </c>
      <c r="C7" s="302" t="s">
        <v>870</v>
      </c>
      <c r="D7" s="302" t="s">
        <v>871</v>
      </c>
      <c r="E7" s="302" t="s">
        <v>872</v>
      </c>
      <c r="F7" s="302" t="s">
        <v>873</v>
      </c>
      <c r="G7" s="341" t="s">
        <v>874</v>
      </c>
      <c r="H7" s="285" t="s">
        <v>875</v>
      </c>
    </row>
    <row r="8" spans="1:8" s="193" customFormat="1" ht="15">
      <c r="A8" s="199" t="s">
        <v>258</v>
      </c>
      <c r="B8" s="199" t="s">
        <v>259</v>
      </c>
      <c r="C8" s="199" t="s">
        <v>260</v>
      </c>
      <c r="D8" s="199" t="s">
        <v>261</v>
      </c>
      <c r="E8" s="199" t="s">
        <v>262</v>
      </c>
      <c r="F8" s="199" t="s">
        <v>263</v>
      </c>
      <c r="G8" s="342" t="s">
        <v>264</v>
      </c>
      <c r="H8" s="231">
        <v>8</v>
      </c>
    </row>
    <row r="9" spans="1:8" s="193" customFormat="1" ht="15.75">
      <c r="A9" s="18">
        <v>1</v>
      </c>
      <c r="B9" s="514" t="s">
        <v>879</v>
      </c>
      <c r="C9" s="543">
        <v>3699</v>
      </c>
      <c r="D9" s="543">
        <v>3699</v>
      </c>
      <c r="E9" s="199">
        <v>7</v>
      </c>
      <c r="F9" s="595" t="s">
        <v>1050</v>
      </c>
      <c r="G9" s="594" t="s">
        <v>1051</v>
      </c>
      <c r="H9" s="231" t="s">
        <v>1067</v>
      </c>
    </row>
    <row r="10" spans="1:8" s="193" customFormat="1" ht="15.75">
      <c r="A10" s="18">
        <v>2</v>
      </c>
      <c r="B10" s="514" t="s">
        <v>881</v>
      </c>
      <c r="C10" s="543">
        <v>2377</v>
      </c>
      <c r="D10" s="543">
        <v>2377</v>
      </c>
      <c r="E10" s="199"/>
      <c r="F10" s="595" t="s">
        <v>1050</v>
      </c>
      <c r="G10" s="594" t="s">
        <v>1051</v>
      </c>
      <c r="H10" s="231" t="s">
        <v>1067</v>
      </c>
    </row>
    <row r="11" spans="1:8" s="193" customFormat="1" ht="15.75">
      <c r="A11" s="18">
        <v>3</v>
      </c>
      <c r="B11" s="514" t="s">
        <v>882</v>
      </c>
      <c r="C11" s="543">
        <v>4390</v>
      </c>
      <c r="D11" s="543">
        <v>4390</v>
      </c>
      <c r="E11" s="199"/>
      <c r="F11" s="595" t="s">
        <v>1050</v>
      </c>
      <c r="G11" s="594" t="s">
        <v>1051</v>
      </c>
      <c r="H11" s="231" t="s">
        <v>1067</v>
      </c>
    </row>
    <row r="12" spans="1:8" s="193" customFormat="1" ht="15.75">
      <c r="A12" s="18">
        <v>4</v>
      </c>
      <c r="B12" s="514" t="s">
        <v>883</v>
      </c>
      <c r="C12" s="543">
        <v>3445</v>
      </c>
      <c r="D12" s="543">
        <v>3445</v>
      </c>
      <c r="E12" s="199"/>
      <c r="F12" s="595" t="s">
        <v>1050</v>
      </c>
      <c r="G12" s="594" t="s">
        <v>1051</v>
      </c>
      <c r="H12" s="231" t="s">
        <v>1067</v>
      </c>
    </row>
    <row r="13" spans="1:8" s="193" customFormat="1" ht="15.75">
      <c r="A13" s="18">
        <v>5</v>
      </c>
      <c r="B13" s="514" t="s">
        <v>884</v>
      </c>
      <c r="C13" s="543">
        <v>7608</v>
      </c>
      <c r="D13" s="543">
        <v>7608</v>
      </c>
      <c r="E13" s="199"/>
      <c r="F13" s="595" t="s">
        <v>1050</v>
      </c>
      <c r="G13" s="594" t="s">
        <v>1051</v>
      </c>
      <c r="H13" s="231" t="s">
        <v>1067</v>
      </c>
    </row>
    <row r="14" spans="1:8" s="193" customFormat="1" ht="15.75">
      <c r="A14" s="18">
        <v>6</v>
      </c>
      <c r="B14" s="514" t="s">
        <v>885</v>
      </c>
      <c r="C14" s="543">
        <v>2923</v>
      </c>
      <c r="D14" s="543">
        <v>2923</v>
      </c>
      <c r="E14" s="199"/>
      <c r="F14" s="595" t="s">
        <v>1050</v>
      </c>
      <c r="G14" s="594" t="s">
        <v>1051</v>
      </c>
      <c r="H14" s="231" t="s">
        <v>1067</v>
      </c>
    </row>
    <row r="15" spans="1:8" s="193" customFormat="1" ht="15.75">
      <c r="A15" s="18">
        <v>7</v>
      </c>
      <c r="B15" s="514" t="s">
        <v>886</v>
      </c>
      <c r="C15" s="543">
        <v>2070</v>
      </c>
      <c r="D15" s="543">
        <v>2070</v>
      </c>
      <c r="E15" s="199"/>
      <c r="F15" s="595" t="s">
        <v>1050</v>
      </c>
      <c r="G15" s="594" t="s">
        <v>1051</v>
      </c>
      <c r="H15" s="231" t="s">
        <v>1067</v>
      </c>
    </row>
    <row r="16" spans="1:8" s="193" customFormat="1" ht="15.75">
      <c r="A16" s="18">
        <v>8</v>
      </c>
      <c r="B16" s="514" t="s">
        <v>887</v>
      </c>
      <c r="C16" s="543">
        <v>3051</v>
      </c>
      <c r="D16" s="543">
        <v>3051</v>
      </c>
      <c r="E16" s="199">
        <v>3</v>
      </c>
      <c r="F16" s="595" t="s">
        <v>1050</v>
      </c>
      <c r="G16" s="594" t="s">
        <v>1051</v>
      </c>
      <c r="H16" s="231" t="s">
        <v>1067</v>
      </c>
    </row>
    <row r="17" spans="1:8" ht="15.75">
      <c r="A17" s="18">
        <v>9</v>
      </c>
      <c r="B17" s="515" t="s">
        <v>888</v>
      </c>
      <c r="C17" s="543">
        <v>5272</v>
      </c>
      <c r="D17" s="543">
        <v>5272</v>
      </c>
      <c r="E17" s="596"/>
      <c r="F17" s="595" t="s">
        <v>1050</v>
      </c>
      <c r="G17" s="594" t="s">
        <v>1051</v>
      </c>
      <c r="H17" s="231" t="s">
        <v>1067</v>
      </c>
    </row>
    <row r="18" spans="1:8" ht="15.75">
      <c r="A18" s="18">
        <v>10</v>
      </c>
      <c r="B18" s="515" t="s">
        <v>889</v>
      </c>
      <c r="C18" s="543">
        <v>1221</v>
      </c>
      <c r="D18" s="543">
        <v>1221</v>
      </c>
      <c r="E18" s="596"/>
      <c r="F18" s="595" t="s">
        <v>1050</v>
      </c>
      <c r="G18" s="594" t="s">
        <v>1051</v>
      </c>
      <c r="H18" s="231" t="s">
        <v>1067</v>
      </c>
    </row>
    <row r="19" spans="1:8" ht="15.75">
      <c r="A19" s="18">
        <v>11</v>
      </c>
      <c r="B19" s="514" t="s">
        <v>890</v>
      </c>
      <c r="C19" s="543">
        <v>1165</v>
      </c>
      <c r="D19" s="543">
        <v>1165</v>
      </c>
      <c r="E19" s="596">
        <v>4</v>
      </c>
      <c r="F19" s="595" t="s">
        <v>1050</v>
      </c>
      <c r="G19" s="594" t="s">
        <v>1051</v>
      </c>
      <c r="H19" s="231" t="s">
        <v>1067</v>
      </c>
    </row>
    <row r="20" spans="1:8" ht="15.75">
      <c r="A20" s="18">
        <v>12</v>
      </c>
      <c r="B20" s="514" t="s">
        <v>891</v>
      </c>
      <c r="C20" s="543">
        <v>3993</v>
      </c>
      <c r="D20" s="543">
        <v>3993</v>
      </c>
      <c r="E20" s="596"/>
      <c r="F20" s="595" t="s">
        <v>1050</v>
      </c>
      <c r="G20" s="594" t="s">
        <v>1051</v>
      </c>
      <c r="H20" s="231" t="s">
        <v>1067</v>
      </c>
    </row>
    <row r="21" spans="1:8" ht="15.75">
      <c r="A21" s="18">
        <v>13</v>
      </c>
      <c r="B21" s="514" t="s">
        <v>892</v>
      </c>
      <c r="C21" s="543">
        <v>5470</v>
      </c>
      <c r="D21" s="543">
        <v>5470</v>
      </c>
      <c r="E21" s="596"/>
      <c r="F21" s="595" t="s">
        <v>1050</v>
      </c>
      <c r="G21" s="594" t="s">
        <v>1051</v>
      </c>
      <c r="H21" s="231" t="s">
        <v>1067</v>
      </c>
    </row>
    <row r="22" spans="1:8" ht="15.75">
      <c r="A22" s="18">
        <v>14</v>
      </c>
      <c r="B22" s="514" t="s">
        <v>893</v>
      </c>
      <c r="C22" s="543">
        <v>2045</v>
      </c>
      <c r="D22" s="543">
        <v>2045</v>
      </c>
      <c r="E22" s="596"/>
      <c r="F22" s="595" t="s">
        <v>1050</v>
      </c>
      <c r="G22" s="594" t="s">
        <v>1051</v>
      </c>
      <c r="H22" s="231" t="s">
        <v>1067</v>
      </c>
    </row>
    <row r="23" spans="1:8" ht="15.75">
      <c r="A23" s="18">
        <v>15</v>
      </c>
      <c r="B23" s="514" t="s">
        <v>894</v>
      </c>
      <c r="C23" s="543">
        <v>2183</v>
      </c>
      <c r="D23" s="543">
        <v>2183</v>
      </c>
      <c r="E23" s="596"/>
      <c r="F23" s="595" t="s">
        <v>1050</v>
      </c>
      <c r="G23" s="594" t="s">
        <v>1051</v>
      </c>
      <c r="H23" s="231" t="s">
        <v>1067</v>
      </c>
    </row>
    <row r="24" spans="1:8" ht="15.75">
      <c r="A24" s="18">
        <v>16</v>
      </c>
      <c r="B24" s="514" t="s">
        <v>895</v>
      </c>
      <c r="C24" s="543">
        <v>950</v>
      </c>
      <c r="D24" s="543">
        <v>950</v>
      </c>
      <c r="E24" s="596"/>
      <c r="F24" s="595" t="s">
        <v>1050</v>
      </c>
      <c r="G24" s="594" t="s">
        <v>1051</v>
      </c>
      <c r="H24" s="231" t="s">
        <v>1067</v>
      </c>
    </row>
    <row r="25" spans="1:8" ht="15.75">
      <c r="A25" s="18">
        <v>17</v>
      </c>
      <c r="B25" s="515" t="s">
        <v>896</v>
      </c>
      <c r="C25" s="543">
        <v>3361</v>
      </c>
      <c r="D25" s="543">
        <v>3361</v>
      </c>
      <c r="E25" s="8"/>
      <c r="F25" s="595" t="s">
        <v>1050</v>
      </c>
      <c r="G25" s="594" t="s">
        <v>1051</v>
      </c>
      <c r="H25" s="231" t="s">
        <v>1067</v>
      </c>
    </row>
    <row r="26" spans="1:8" ht="15.75">
      <c r="A26" s="18">
        <v>18</v>
      </c>
      <c r="B26" s="514" t="s">
        <v>897</v>
      </c>
      <c r="C26" s="543">
        <v>2541</v>
      </c>
      <c r="D26" s="543">
        <v>2541</v>
      </c>
      <c r="E26" s="8"/>
      <c r="F26" s="595" t="s">
        <v>1050</v>
      </c>
      <c r="G26" s="594" t="s">
        <v>1051</v>
      </c>
      <c r="H26" s="231" t="s">
        <v>1067</v>
      </c>
    </row>
    <row r="27" spans="1:8" ht="15.75">
      <c r="A27" s="18">
        <v>19</v>
      </c>
      <c r="B27" s="514" t="s">
        <v>898</v>
      </c>
      <c r="C27" s="543">
        <v>2650</v>
      </c>
      <c r="D27" s="543">
        <v>2650</v>
      </c>
      <c r="E27" s="8"/>
      <c r="F27" s="595" t="s">
        <v>1050</v>
      </c>
      <c r="G27" s="594" t="s">
        <v>1051</v>
      </c>
      <c r="H27" s="231" t="s">
        <v>1067</v>
      </c>
    </row>
    <row r="28" spans="1:8" ht="15.75">
      <c r="A28" s="18">
        <v>20</v>
      </c>
      <c r="B28" s="515" t="s">
        <v>899</v>
      </c>
      <c r="C28" s="543">
        <v>3732</v>
      </c>
      <c r="D28" s="543">
        <v>3732</v>
      </c>
      <c r="E28" s="8"/>
      <c r="F28" s="595" t="s">
        <v>1050</v>
      </c>
      <c r="G28" s="594" t="s">
        <v>1051</v>
      </c>
      <c r="H28" s="231" t="s">
        <v>1067</v>
      </c>
    </row>
    <row r="29" spans="1:9" ht="15" customHeight="1">
      <c r="A29" s="18">
        <v>21</v>
      </c>
      <c r="B29" s="514" t="s">
        <v>900</v>
      </c>
      <c r="C29" s="543">
        <v>4149</v>
      </c>
      <c r="D29" s="543">
        <v>4149</v>
      </c>
      <c r="E29" s="422">
        <v>3</v>
      </c>
      <c r="F29" s="595" t="s">
        <v>1050</v>
      </c>
      <c r="G29" s="594" t="s">
        <v>1051</v>
      </c>
      <c r="H29" s="231" t="s">
        <v>1067</v>
      </c>
      <c r="I29" s="304"/>
    </row>
    <row r="30" spans="1:9" ht="15" customHeight="1">
      <c r="A30" s="18">
        <v>22</v>
      </c>
      <c r="B30" s="514" t="s">
        <v>901</v>
      </c>
      <c r="C30" s="543">
        <v>2645</v>
      </c>
      <c r="D30" s="543">
        <v>2645</v>
      </c>
      <c r="E30" s="422"/>
      <c r="F30" s="595" t="s">
        <v>1050</v>
      </c>
      <c r="G30" s="594" t="s">
        <v>1051</v>
      </c>
      <c r="H30" s="231" t="s">
        <v>1067</v>
      </c>
      <c r="I30" s="304"/>
    </row>
    <row r="31" spans="1:9" ht="15" customHeight="1">
      <c r="A31" s="18">
        <v>23</v>
      </c>
      <c r="B31" s="514" t="s">
        <v>902</v>
      </c>
      <c r="C31" s="543">
        <v>2899</v>
      </c>
      <c r="D31" s="543">
        <v>2899</v>
      </c>
      <c r="E31" s="422">
        <v>4</v>
      </c>
      <c r="F31" s="595" t="s">
        <v>1050</v>
      </c>
      <c r="G31" s="594" t="s">
        <v>1051</v>
      </c>
      <c r="H31" s="231" t="s">
        <v>1067</v>
      </c>
      <c r="I31" s="216"/>
    </row>
    <row r="32" spans="1:9" ht="15.75">
      <c r="A32" s="18">
        <v>24</v>
      </c>
      <c r="B32" s="514" t="s">
        <v>903</v>
      </c>
      <c r="C32" s="543">
        <v>2323</v>
      </c>
      <c r="D32" s="543">
        <v>2323</v>
      </c>
      <c r="E32" s="422"/>
      <c r="F32" s="595" t="s">
        <v>1050</v>
      </c>
      <c r="G32" s="594" t="s">
        <v>1051</v>
      </c>
      <c r="H32" s="231" t="s">
        <v>1067</v>
      </c>
      <c r="I32" s="303"/>
    </row>
    <row r="33" spans="1:13" ht="15.75">
      <c r="A33" s="18">
        <v>25</v>
      </c>
      <c r="B33" s="514" t="s">
        <v>904</v>
      </c>
      <c r="C33" s="543">
        <v>800</v>
      </c>
      <c r="D33" s="543">
        <v>800</v>
      </c>
      <c r="E33" s="422"/>
      <c r="F33" s="595" t="s">
        <v>1050</v>
      </c>
      <c r="G33" s="594" t="s">
        <v>1051</v>
      </c>
      <c r="H33" s="231" t="s">
        <v>1067</v>
      </c>
      <c r="I33" s="303"/>
      <c r="J33" s="303"/>
      <c r="K33" s="303"/>
      <c r="L33" s="303"/>
      <c r="M33" s="303"/>
    </row>
    <row r="34" spans="1:8" ht="15.75">
      <c r="A34" s="18">
        <v>26</v>
      </c>
      <c r="B34" s="514" t="s">
        <v>905</v>
      </c>
      <c r="C34" s="543">
        <v>2564</v>
      </c>
      <c r="D34" s="543">
        <v>2564</v>
      </c>
      <c r="E34" s="8"/>
      <c r="F34" s="595" t="s">
        <v>1050</v>
      </c>
      <c r="G34" s="594" t="s">
        <v>1051</v>
      </c>
      <c r="H34" s="231" t="s">
        <v>1067</v>
      </c>
    </row>
    <row r="35" spans="1:8" ht="15.75">
      <c r="A35" s="18">
        <v>27</v>
      </c>
      <c r="B35" s="514" t="s">
        <v>906</v>
      </c>
      <c r="C35" s="543">
        <v>3556</v>
      </c>
      <c r="D35" s="543">
        <v>3556</v>
      </c>
      <c r="E35" s="8"/>
      <c r="F35" s="595" t="s">
        <v>1050</v>
      </c>
      <c r="G35" s="594" t="s">
        <v>1051</v>
      </c>
      <c r="H35" s="231" t="s">
        <v>1067</v>
      </c>
    </row>
    <row r="36" spans="1:8" ht="15.75">
      <c r="A36" s="18">
        <v>28</v>
      </c>
      <c r="B36" s="514" t="s">
        <v>907</v>
      </c>
      <c r="C36" s="543">
        <v>873</v>
      </c>
      <c r="D36" s="543">
        <v>873</v>
      </c>
      <c r="E36" s="8"/>
      <c r="F36" s="595" t="s">
        <v>1050</v>
      </c>
      <c r="G36" s="594" t="s">
        <v>1051</v>
      </c>
      <c r="H36" s="231" t="s">
        <v>1067</v>
      </c>
    </row>
    <row r="37" spans="1:8" ht="31.5">
      <c r="A37" s="18">
        <v>29</v>
      </c>
      <c r="B37" s="518" t="s">
        <v>908</v>
      </c>
      <c r="C37" s="543">
        <v>3776</v>
      </c>
      <c r="D37" s="543">
        <v>3776</v>
      </c>
      <c r="E37" s="8"/>
      <c r="F37" s="595" t="s">
        <v>1050</v>
      </c>
      <c r="G37" s="594" t="s">
        <v>1051</v>
      </c>
      <c r="H37" s="231" t="s">
        <v>1067</v>
      </c>
    </row>
    <row r="38" spans="1:8" ht="31.5">
      <c r="A38" s="18">
        <v>30</v>
      </c>
      <c r="B38" s="518" t="s">
        <v>909</v>
      </c>
      <c r="C38" s="543">
        <v>1960</v>
      </c>
      <c r="D38" s="543">
        <v>1960</v>
      </c>
      <c r="E38" s="8"/>
      <c r="F38" s="595" t="s">
        <v>1050</v>
      </c>
      <c r="G38" s="594" t="s">
        <v>1051</v>
      </c>
      <c r="H38" s="231" t="s">
        <v>1067</v>
      </c>
    </row>
    <row r="39" spans="1:8" ht="31.5">
      <c r="A39" s="18">
        <v>31</v>
      </c>
      <c r="B39" s="518" t="s">
        <v>910</v>
      </c>
      <c r="C39" s="543">
        <v>1794</v>
      </c>
      <c r="D39" s="543">
        <v>1794</v>
      </c>
      <c r="E39" s="8"/>
      <c r="F39" s="595" t="s">
        <v>1050</v>
      </c>
      <c r="G39" s="594" t="s">
        <v>1051</v>
      </c>
      <c r="H39" s="231" t="s">
        <v>1067</v>
      </c>
    </row>
    <row r="40" spans="1:8" ht="15.75">
      <c r="A40" s="18">
        <v>32</v>
      </c>
      <c r="B40" s="518" t="s">
        <v>911</v>
      </c>
      <c r="C40" s="543">
        <v>3209</v>
      </c>
      <c r="D40" s="543">
        <v>3209</v>
      </c>
      <c r="E40" s="8"/>
      <c r="F40" s="595" t="s">
        <v>1050</v>
      </c>
      <c r="G40" s="594" t="s">
        <v>1051</v>
      </c>
      <c r="H40" s="231" t="s">
        <v>1067</v>
      </c>
    </row>
    <row r="41" spans="1:8" ht="15.75">
      <c r="A41" s="18">
        <v>33</v>
      </c>
      <c r="B41" s="518" t="s">
        <v>912</v>
      </c>
      <c r="C41" s="543">
        <v>1635</v>
      </c>
      <c r="D41" s="543">
        <v>1635</v>
      </c>
      <c r="E41" s="8"/>
      <c r="F41" s="595" t="s">
        <v>1050</v>
      </c>
      <c r="G41" s="594" t="s">
        <v>1051</v>
      </c>
      <c r="H41" s="231" t="s">
        <v>1067</v>
      </c>
    </row>
    <row r="42" spans="1:8" ht="12.75">
      <c r="A42" s="720" t="s">
        <v>17</v>
      </c>
      <c r="B42" s="721"/>
      <c r="C42" s="160">
        <f>SUM(C9:C41)</f>
        <v>96329</v>
      </c>
      <c r="D42" s="160">
        <f>SUM(D9:D41)</f>
        <v>96329</v>
      </c>
      <c r="E42" s="160">
        <f>SUM(E9:E41)</f>
        <v>21</v>
      </c>
      <c r="F42" s="9"/>
      <c r="G42" s="9"/>
      <c r="H42" s="9"/>
    </row>
    <row r="44" spans="1:8" ht="15.75">
      <c r="A44" s="303" t="s">
        <v>12</v>
      </c>
      <c r="F44" s="794" t="s">
        <v>929</v>
      </c>
      <c r="G44" s="794"/>
      <c r="H44" s="794"/>
    </row>
    <row r="45" spans="6:8" ht="15.75">
      <c r="F45" s="794" t="s">
        <v>476</v>
      </c>
      <c r="G45" s="794"/>
      <c r="H45" s="794"/>
    </row>
    <row r="46" spans="6:8" ht="15.75">
      <c r="F46" s="794" t="s">
        <v>1089</v>
      </c>
      <c r="G46" s="794"/>
      <c r="H46" s="794"/>
    </row>
  </sheetData>
  <sheetProtection/>
  <mergeCells count="8">
    <mergeCell ref="F45:H45"/>
    <mergeCell ref="F46:H46"/>
    <mergeCell ref="A42:B42"/>
    <mergeCell ref="A1:F1"/>
    <mergeCell ref="A2:G2"/>
    <mergeCell ref="A4:G4"/>
    <mergeCell ref="F6:H6"/>
    <mergeCell ref="F44:H44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64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view="pageBreakPreview" zoomScale="90" zoomScaleSheetLayoutView="90" zoomScalePageLayoutView="0" workbookViewId="0" topLeftCell="A10">
      <selection activeCell="G28" sqref="G28"/>
    </sheetView>
  </sheetViews>
  <sheetFormatPr defaultColWidth="9.140625" defaultRowHeight="12.75"/>
  <cols>
    <col min="1" max="1" width="10.28125" style="0" customWidth="1"/>
    <col min="2" max="2" width="12.00390625" style="0" customWidth="1"/>
    <col min="3" max="3" width="16.28125" style="0" customWidth="1"/>
    <col min="4" max="4" width="15.8515625" style="0" customWidth="1"/>
    <col min="5" max="5" width="11.57421875" style="0" customWidth="1"/>
    <col min="6" max="6" width="15.00390625" style="0" customWidth="1"/>
    <col min="7" max="7" width="9.7109375" style="0" customWidth="1"/>
    <col min="8" max="8" width="15.140625" style="0" customWidth="1"/>
    <col min="9" max="9" width="16.57421875" style="0" customWidth="1"/>
    <col min="10" max="10" width="18.28125" style="0" customWidth="1"/>
    <col min="11" max="11" width="14.140625" style="0" customWidth="1"/>
  </cols>
  <sheetData>
    <row r="1" spans="4:10" ht="15">
      <c r="D1" s="751"/>
      <c r="E1" s="751"/>
      <c r="H1" s="43"/>
      <c r="I1" s="860" t="s">
        <v>67</v>
      </c>
      <c r="J1" s="860"/>
    </row>
    <row r="2" spans="1:10" ht="15">
      <c r="A2" s="862" t="s">
        <v>0</v>
      </c>
      <c r="B2" s="862"/>
      <c r="C2" s="862"/>
      <c r="D2" s="862"/>
      <c r="E2" s="862"/>
      <c r="F2" s="862"/>
      <c r="G2" s="862"/>
      <c r="H2" s="862"/>
      <c r="I2" s="862"/>
      <c r="J2" s="862"/>
    </row>
    <row r="3" spans="1:10" ht="20.25">
      <c r="A3" s="748" t="s">
        <v>697</v>
      </c>
      <c r="B3" s="748"/>
      <c r="C3" s="748"/>
      <c r="D3" s="748"/>
      <c r="E3" s="748"/>
      <c r="F3" s="748"/>
      <c r="G3" s="748"/>
      <c r="H3" s="748"/>
      <c r="I3" s="748"/>
      <c r="J3" s="748"/>
    </row>
    <row r="4" ht="10.5" customHeight="1"/>
    <row r="5" spans="1:11" s="15" customFormat="1" ht="24.75" customHeight="1">
      <c r="A5" s="992" t="s">
        <v>435</v>
      </c>
      <c r="B5" s="992"/>
      <c r="C5" s="992"/>
      <c r="D5" s="992"/>
      <c r="E5" s="992"/>
      <c r="F5" s="992"/>
      <c r="G5" s="992"/>
      <c r="H5" s="992"/>
      <c r="I5" s="992"/>
      <c r="J5" s="992"/>
      <c r="K5" s="992"/>
    </row>
    <row r="6" spans="1:10" s="15" customFormat="1" ht="15.75" customHeight="1">
      <c r="A6" s="46"/>
      <c r="B6" s="46"/>
      <c r="C6" s="46"/>
      <c r="D6" s="46"/>
      <c r="E6" s="46"/>
      <c r="F6" s="46"/>
      <c r="G6" s="46"/>
      <c r="H6" s="46"/>
      <c r="I6" s="46"/>
      <c r="J6" s="46"/>
    </row>
    <row r="7" spans="1:11" s="15" customFormat="1" ht="12.75">
      <c r="A7" s="750" t="s">
        <v>158</v>
      </c>
      <c r="B7" s="750"/>
      <c r="E7" s="931"/>
      <c r="F7" s="931"/>
      <c r="G7" s="931"/>
      <c r="H7" s="931"/>
      <c r="I7" s="931" t="s">
        <v>778</v>
      </c>
      <c r="J7" s="931"/>
      <c r="K7" s="931"/>
    </row>
    <row r="8" spans="3:10" s="13" customFormat="1" ht="15.75" hidden="1">
      <c r="C8" s="862" t="s">
        <v>14</v>
      </c>
      <c r="D8" s="862"/>
      <c r="E8" s="862"/>
      <c r="F8" s="862"/>
      <c r="G8" s="862"/>
      <c r="H8" s="862"/>
      <c r="I8" s="862"/>
      <c r="J8" s="862"/>
    </row>
    <row r="9" spans="1:19" ht="44.25" customHeight="1">
      <c r="A9" s="858" t="s">
        <v>22</v>
      </c>
      <c r="B9" s="858" t="s">
        <v>57</v>
      </c>
      <c r="C9" s="740" t="s">
        <v>457</v>
      </c>
      <c r="D9" s="741"/>
      <c r="E9" s="740" t="s">
        <v>37</v>
      </c>
      <c r="F9" s="741"/>
      <c r="G9" s="740" t="s">
        <v>38</v>
      </c>
      <c r="H9" s="741"/>
      <c r="I9" s="758" t="s">
        <v>104</v>
      </c>
      <c r="J9" s="758"/>
      <c r="K9" s="858" t="s">
        <v>508</v>
      </c>
      <c r="R9" s="9"/>
      <c r="S9" s="12"/>
    </row>
    <row r="10" spans="1:12" s="14" customFormat="1" ht="42" customHeight="1">
      <c r="A10" s="859"/>
      <c r="B10" s="859"/>
      <c r="C10" s="5" t="s">
        <v>39</v>
      </c>
      <c r="D10" s="5" t="s">
        <v>103</v>
      </c>
      <c r="E10" s="5" t="s">
        <v>39</v>
      </c>
      <c r="F10" s="5" t="s">
        <v>103</v>
      </c>
      <c r="G10" s="5" t="s">
        <v>39</v>
      </c>
      <c r="H10" s="5" t="s">
        <v>103</v>
      </c>
      <c r="I10" s="5" t="s">
        <v>133</v>
      </c>
      <c r="J10" s="5" t="s">
        <v>134</v>
      </c>
      <c r="K10" s="823"/>
      <c r="L10" s="31"/>
    </row>
    <row r="11" spans="1:12" ht="12.75">
      <c r="A11" s="142">
        <v>1</v>
      </c>
      <c r="B11" s="142">
        <v>2</v>
      </c>
      <c r="C11" s="142">
        <v>3</v>
      </c>
      <c r="D11" s="142">
        <v>4</v>
      </c>
      <c r="E11" s="142">
        <v>5</v>
      </c>
      <c r="F11" s="142">
        <v>6</v>
      </c>
      <c r="G11" s="142">
        <v>7</v>
      </c>
      <c r="H11" s="142">
        <v>8</v>
      </c>
      <c r="I11" s="142">
        <v>9</v>
      </c>
      <c r="J11" s="142">
        <v>10</v>
      </c>
      <c r="K11" s="349">
        <v>11</v>
      </c>
      <c r="L11" s="12"/>
    </row>
    <row r="12" spans="1:12" ht="15.75" customHeight="1">
      <c r="A12" s="465">
        <v>1</v>
      </c>
      <c r="B12" s="466" t="s">
        <v>372</v>
      </c>
      <c r="C12" s="658">
        <v>6318</v>
      </c>
      <c r="D12" s="658">
        <v>3790.56</v>
      </c>
      <c r="E12" s="658">
        <v>6318</v>
      </c>
      <c r="F12" s="658">
        <v>3790.56</v>
      </c>
      <c r="G12" s="658">
        <v>0</v>
      </c>
      <c r="H12" s="658">
        <v>0</v>
      </c>
      <c r="I12" s="658">
        <v>0</v>
      </c>
      <c r="J12" s="658">
        <v>0</v>
      </c>
      <c r="K12" s="658">
        <v>0</v>
      </c>
      <c r="L12" s="474"/>
    </row>
    <row r="13" spans="1:12" ht="15.75" customHeight="1">
      <c r="A13" s="465">
        <v>2</v>
      </c>
      <c r="B13" s="466" t="s">
        <v>373</v>
      </c>
      <c r="C13" s="658">
        <v>0</v>
      </c>
      <c r="D13" s="658">
        <v>0</v>
      </c>
      <c r="E13" s="658">
        <v>0</v>
      </c>
      <c r="F13" s="658">
        <v>0</v>
      </c>
      <c r="G13" s="658">
        <v>0</v>
      </c>
      <c r="H13" s="658">
        <v>0</v>
      </c>
      <c r="I13" s="658">
        <v>0</v>
      </c>
      <c r="J13" s="658">
        <v>0</v>
      </c>
      <c r="K13" s="658">
        <v>0</v>
      </c>
      <c r="L13" s="474"/>
    </row>
    <row r="14" spans="1:12" ht="15.75" customHeight="1">
      <c r="A14" s="465">
        <v>3</v>
      </c>
      <c r="B14" s="466" t="s">
        <v>374</v>
      </c>
      <c r="C14" s="658">
        <v>9303</v>
      </c>
      <c r="D14" s="659">
        <v>5581.8</v>
      </c>
      <c r="E14" s="658">
        <v>8536</v>
      </c>
      <c r="F14" s="659">
        <v>5581.8</v>
      </c>
      <c r="G14" s="658">
        <v>0</v>
      </c>
      <c r="H14" s="658">
        <v>0</v>
      </c>
      <c r="I14" s="658">
        <v>767</v>
      </c>
      <c r="J14" s="658">
        <v>0</v>
      </c>
      <c r="K14" s="658">
        <v>0</v>
      </c>
      <c r="L14" s="474"/>
    </row>
    <row r="15" spans="1:12" ht="15.75" customHeight="1">
      <c r="A15" s="465">
        <v>4</v>
      </c>
      <c r="B15" s="466" t="s">
        <v>375</v>
      </c>
      <c r="C15" s="658">
        <v>4247</v>
      </c>
      <c r="D15" s="659">
        <v>4415.07</v>
      </c>
      <c r="E15" s="658">
        <v>4245</v>
      </c>
      <c r="F15" s="659">
        <v>4415.07</v>
      </c>
      <c r="G15" s="658">
        <v>2</v>
      </c>
      <c r="H15" s="658">
        <v>0</v>
      </c>
      <c r="I15" s="658">
        <v>0</v>
      </c>
      <c r="J15" s="658">
        <v>0</v>
      </c>
      <c r="K15" s="658">
        <v>0</v>
      </c>
      <c r="L15" s="474"/>
    </row>
    <row r="16" spans="1:12" ht="15.75" customHeight="1">
      <c r="A16" s="465">
        <v>5</v>
      </c>
      <c r="B16" s="466" t="s">
        <v>376</v>
      </c>
      <c r="C16" s="658">
        <v>0</v>
      </c>
      <c r="D16" s="659">
        <v>0</v>
      </c>
      <c r="E16" s="658">
        <v>0</v>
      </c>
      <c r="F16" s="659">
        <v>0</v>
      </c>
      <c r="G16" s="658">
        <v>0</v>
      </c>
      <c r="H16" s="658">
        <v>0</v>
      </c>
      <c r="I16" s="658">
        <v>0</v>
      </c>
      <c r="J16" s="658">
        <v>0</v>
      </c>
      <c r="K16" s="658">
        <v>0</v>
      </c>
      <c r="L16" s="474"/>
    </row>
    <row r="17" spans="1:12" ht="15.75" customHeight="1">
      <c r="A17" s="465">
        <v>6</v>
      </c>
      <c r="B17" s="466" t="s">
        <v>377</v>
      </c>
      <c r="C17" s="658">
        <v>0</v>
      </c>
      <c r="D17" s="658">
        <v>0</v>
      </c>
      <c r="E17" s="658">
        <v>0</v>
      </c>
      <c r="F17" s="658">
        <v>0</v>
      </c>
      <c r="G17" s="658">
        <v>0</v>
      </c>
      <c r="H17" s="658">
        <v>0</v>
      </c>
      <c r="I17" s="658">
        <v>0</v>
      </c>
      <c r="J17" s="658">
        <v>0</v>
      </c>
      <c r="K17" s="658">
        <v>0</v>
      </c>
      <c r="L17" s="474"/>
    </row>
    <row r="18" spans="1:12" ht="15.75" customHeight="1">
      <c r="A18" s="465">
        <v>7</v>
      </c>
      <c r="B18" s="466" t="s">
        <v>378</v>
      </c>
      <c r="C18" s="658">
        <v>0</v>
      </c>
      <c r="D18" s="658">
        <v>0</v>
      </c>
      <c r="E18" s="658">
        <v>0</v>
      </c>
      <c r="F18" s="658">
        <v>0</v>
      </c>
      <c r="G18" s="658">
        <v>0</v>
      </c>
      <c r="H18" s="658">
        <v>0</v>
      </c>
      <c r="I18" s="658">
        <v>0</v>
      </c>
      <c r="J18" s="658">
        <v>0</v>
      </c>
      <c r="K18" s="658">
        <v>0</v>
      </c>
      <c r="L18" s="474"/>
    </row>
    <row r="19" spans="1:12" s="12" customFormat="1" ht="15.75" customHeight="1">
      <c r="A19" s="465">
        <v>8</v>
      </c>
      <c r="B19" s="466" t="s">
        <v>248</v>
      </c>
      <c r="C19" s="658">
        <v>5209</v>
      </c>
      <c r="D19" s="658">
        <v>9415.72</v>
      </c>
      <c r="E19" s="658">
        <v>5209</v>
      </c>
      <c r="F19" s="658">
        <v>9415.72</v>
      </c>
      <c r="G19" s="658">
        <v>0</v>
      </c>
      <c r="H19" s="658">
        <v>0</v>
      </c>
      <c r="I19" s="658">
        <v>0</v>
      </c>
      <c r="J19" s="658">
        <v>0</v>
      </c>
      <c r="K19" s="658">
        <v>0</v>
      </c>
      <c r="L19" s="474"/>
    </row>
    <row r="20" spans="1:12" s="12" customFormat="1" ht="15.75" customHeight="1">
      <c r="A20" s="465">
        <v>9</v>
      </c>
      <c r="B20" s="466" t="s">
        <v>353</v>
      </c>
      <c r="C20" s="658">
        <v>0</v>
      </c>
      <c r="D20" s="659">
        <v>0</v>
      </c>
      <c r="E20" s="658">
        <v>0</v>
      </c>
      <c r="F20" s="659">
        <v>0</v>
      </c>
      <c r="G20" s="658">
        <v>0</v>
      </c>
      <c r="H20" s="658">
        <v>0</v>
      </c>
      <c r="I20" s="658">
        <v>0</v>
      </c>
      <c r="J20" s="658">
        <v>0</v>
      </c>
      <c r="K20" s="658">
        <v>0</v>
      </c>
      <c r="L20" s="474"/>
    </row>
    <row r="21" spans="1:12" s="12" customFormat="1" ht="15.75" customHeight="1">
      <c r="A21" s="465">
        <v>10</v>
      </c>
      <c r="B21" s="466" t="s">
        <v>507</v>
      </c>
      <c r="C21" s="658">
        <v>0</v>
      </c>
      <c r="D21" s="658">
        <v>0</v>
      </c>
      <c r="E21" s="658">
        <v>0</v>
      </c>
      <c r="F21" s="658">
        <v>0</v>
      </c>
      <c r="G21" s="658">
        <v>0</v>
      </c>
      <c r="H21" s="658">
        <v>0</v>
      </c>
      <c r="I21" s="658">
        <v>0</v>
      </c>
      <c r="J21" s="658">
        <v>0</v>
      </c>
      <c r="K21" s="658"/>
      <c r="L21" s="474"/>
    </row>
    <row r="22" spans="1:12" s="12" customFormat="1" ht="15.75" customHeight="1">
      <c r="A22" s="465">
        <v>11</v>
      </c>
      <c r="B22" s="466" t="s">
        <v>469</v>
      </c>
      <c r="C22" s="658">
        <v>0</v>
      </c>
      <c r="D22" s="658">
        <v>0</v>
      </c>
      <c r="E22" s="658">
        <v>0</v>
      </c>
      <c r="F22" s="658">
        <v>0</v>
      </c>
      <c r="G22" s="658">
        <v>0</v>
      </c>
      <c r="H22" s="658">
        <v>0</v>
      </c>
      <c r="I22" s="658">
        <v>0</v>
      </c>
      <c r="J22" s="658">
        <v>0</v>
      </c>
      <c r="K22" s="658"/>
      <c r="L22" s="474"/>
    </row>
    <row r="23" spans="1:12" s="12" customFormat="1" ht="15.75" customHeight="1">
      <c r="A23" s="465">
        <v>12</v>
      </c>
      <c r="B23" s="466" t="s">
        <v>506</v>
      </c>
      <c r="C23" s="658">
        <v>0</v>
      </c>
      <c r="D23" s="658">
        <v>0</v>
      </c>
      <c r="E23" s="658">
        <v>0</v>
      </c>
      <c r="F23" s="658">
        <v>0</v>
      </c>
      <c r="G23" s="658">
        <v>0</v>
      </c>
      <c r="H23" s="658">
        <v>0</v>
      </c>
      <c r="I23" s="658">
        <v>0</v>
      </c>
      <c r="J23" s="658">
        <v>0</v>
      </c>
      <c r="K23" s="658">
        <v>0</v>
      </c>
      <c r="L23" s="474"/>
    </row>
    <row r="24" spans="1:12" s="12" customFormat="1" ht="15.75" customHeight="1">
      <c r="A24" s="465">
        <v>13</v>
      </c>
      <c r="B24" s="466" t="s">
        <v>685</v>
      </c>
      <c r="C24" s="465">
        <v>0</v>
      </c>
      <c r="D24" s="465">
        <v>0</v>
      </c>
      <c r="E24" s="465">
        <v>0</v>
      </c>
      <c r="F24" s="465">
        <v>0</v>
      </c>
      <c r="G24" s="465">
        <v>0</v>
      </c>
      <c r="H24" s="465">
        <v>0</v>
      </c>
      <c r="I24" s="465">
        <v>0</v>
      </c>
      <c r="J24" s="465">
        <v>0</v>
      </c>
      <c r="K24" s="465">
        <v>0</v>
      </c>
      <c r="L24" s="474"/>
    </row>
    <row r="25" spans="1:12" s="12" customFormat="1" ht="15.75" customHeight="1">
      <c r="A25" s="993" t="s">
        <v>963</v>
      </c>
      <c r="B25" s="993"/>
      <c r="C25" s="469">
        <f>SUM(C12:C24)</f>
        <v>25077</v>
      </c>
      <c r="D25" s="470">
        <f aca="true" t="shared" si="0" ref="D25:K25">SUM(D12:D24)</f>
        <v>23203.15</v>
      </c>
      <c r="E25" s="469">
        <f t="shared" si="0"/>
        <v>24308</v>
      </c>
      <c r="F25" s="470">
        <f t="shared" si="0"/>
        <v>23203.15</v>
      </c>
      <c r="G25" s="469">
        <f t="shared" si="0"/>
        <v>2</v>
      </c>
      <c r="H25" s="470">
        <f t="shared" si="0"/>
        <v>0</v>
      </c>
      <c r="I25" s="469">
        <f t="shared" si="0"/>
        <v>767</v>
      </c>
      <c r="J25" s="470">
        <f t="shared" si="0"/>
        <v>0</v>
      </c>
      <c r="K25" s="473">
        <f t="shared" si="0"/>
        <v>0</v>
      </c>
      <c r="L25" s="475"/>
    </row>
    <row r="26" spans="1:12" s="12" customFormat="1" ht="15">
      <c r="A26" s="471"/>
      <c r="B26" s="472"/>
      <c r="C26" s="471"/>
      <c r="D26" s="471"/>
      <c r="E26" s="471"/>
      <c r="F26" s="471"/>
      <c r="G26" s="471"/>
      <c r="H26" s="471"/>
      <c r="I26" s="471"/>
      <c r="J26" s="471"/>
      <c r="K26" s="472"/>
      <c r="L26" s="476"/>
    </row>
    <row r="27" spans="1:11" s="12" customFormat="1" ht="15.75">
      <c r="A27" s="10"/>
      <c r="I27" s="794" t="s">
        <v>929</v>
      </c>
      <c r="J27" s="794"/>
      <c r="K27" s="794"/>
    </row>
    <row r="28" spans="1:11" s="12" customFormat="1" ht="15.75">
      <c r="A28" s="14" t="s">
        <v>20</v>
      </c>
      <c r="I28" s="794" t="s">
        <v>476</v>
      </c>
      <c r="J28" s="794"/>
      <c r="K28" s="794"/>
    </row>
    <row r="29" spans="2:16" s="15" customFormat="1" ht="15.75">
      <c r="B29" s="83"/>
      <c r="C29" s="83"/>
      <c r="D29" s="83"/>
      <c r="E29" s="83"/>
      <c r="F29" s="83"/>
      <c r="G29" s="83"/>
      <c r="H29" s="83"/>
      <c r="I29" s="794" t="s">
        <v>1089</v>
      </c>
      <c r="J29" s="794"/>
      <c r="K29" s="794"/>
      <c r="L29" s="83"/>
      <c r="M29" s="83"/>
      <c r="N29" s="83"/>
      <c r="O29" s="83"/>
      <c r="P29" s="83"/>
    </row>
    <row r="30" spans="1:16" s="15" customFormat="1" ht="12.75" customHeight="1">
      <c r="A30" s="83"/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</row>
    <row r="31" spans="1:16" s="15" customFormat="1" ht="12.75" customHeight="1">
      <c r="A31" s="83"/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</row>
    <row r="32" spans="2:9" s="15" customFormat="1" ht="12.75">
      <c r="B32" s="14"/>
      <c r="C32" s="14"/>
      <c r="D32" s="14"/>
      <c r="E32" s="14"/>
      <c r="F32" s="14"/>
      <c r="H32" s="36"/>
      <c r="I32" s="36"/>
    </row>
    <row r="33" s="15" customFormat="1" ht="12.75">
      <c r="A33" s="14"/>
    </row>
    <row r="34" spans="1:10" ht="12.75">
      <c r="A34" s="679"/>
      <c r="B34" s="679"/>
      <c r="C34" s="679"/>
      <c r="D34" s="679"/>
      <c r="E34" s="679"/>
      <c r="F34" s="679"/>
      <c r="G34" s="679"/>
      <c r="H34" s="679"/>
      <c r="I34" s="679"/>
      <c r="J34" s="679"/>
    </row>
  </sheetData>
  <sheetProtection/>
  <mergeCells count="20">
    <mergeCell ref="A25:B25"/>
    <mergeCell ref="I7:K7"/>
    <mergeCell ref="C8:J8"/>
    <mergeCell ref="A9:A10"/>
    <mergeCell ref="B9:B10"/>
    <mergeCell ref="C9:D9"/>
    <mergeCell ref="E9:F9"/>
    <mergeCell ref="G9:H9"/>
    <mergeCell ref="I9:J9"/>
    <mergeCell ref="K9:K10"/>
    <mergeCell ref="I27:K27"/>
    <mergeCell ref="I28:K28"/>
    <mergeCell ref="I29:K29"/>
    <mergeCell ref="D1:E1"/>
    <mergeCell ref="I1:J1"/>
    <mergeCell ref="A2:J2"/>
    <mergeCell ref="A3:J3"/>
    <mergeCell ref="A5:K5"/>
    <mergeCell ref="A7:B7"/>
    <mergeCell ref="E7:H7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85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4"/>
  <sheetViews>
    <sheetView view="pageBreakPreview" zoomScale="80" zoomScaleSheetLayoutView="80" zoomScalePageLayoutView="0" workbookViewId="0" topLeftCell="A22">
      <selection activeCell="P19" sqref="P19"/>
    </sheetView>
  </sheetViews>
  <sheetFormatPr defaultColWidth="9.140625" defaultRowHeight="12.75"/>
  <cols>
    <col min="2" max="2" width="17.421875" style="0" customWidth="1"/>
    <col min="3" max="3" width="16.28125" style="0" customWidth="1"/>
    <col min="4" max="4" width="15.8515625" style="0" customWidth="1"/>
    <col min="5" max="5" width="11.57421875" style="0" customWidth="1"/>
    <col min="6" max="6" width="16.7109375" style="0" bestFit="1" customWidth="1"/>
    <col min="7" max="7" width="9.7109375" style="0" customWidth="1"/>
    <col min="8" max="8" width="15.140625" style="0" customWidth="1"/>
    <col min="9" max="9" width="16.57421875" style="0" customWidth="1"/>
    <col min="10" max="10" width="18.28125" style="0" customWidth="1"/>
    <col min="11" max="11" width="14.140625" style="0" customWidth="1"/>
  </cols>
  <sheetData>
    <row r="1" spans="4:10" ht="15">
      <c r="D1" s="751"/>
      <c r="E1" s="751"/>
      <c r="H1" s="43"/>
      <c r="I1" s="860" t="s">
        <v>379</v>
      </c>
      <c r="J1" s="860"/>
    </row>
    <row r="2" spans="1:10" ht="15">
      <c r="A2" s="862" t="s">
        <v>0</v>
      </c>
      <c r="B2" s="862"/>
      <c r="C2" s="862"/>
      <c r="D2" s="862"/>
      <c r="E2" s="862"/>
      <c r="F2" s="862"/>
      <c r="G2" s="862"/>
      <c r="H2" s="862"/>
      <c r="I2" s="862"/>
      <c r="J2" s="862"/>
    </row>
    <row r="3" spans="1:10" ht="20.25">
      <c r="A3" s="748" t="s">
        <v>700</v>
      </c>
      <c r="B3" s="748"/>
      <c r="C3" s="748"/>
      <c r="D3" s="748"/>
      <c r="E3" s="748"/>
      <c r="F3" s="748"/>
      <c r="G3" s="748"/>
      <c r="H3" s="748"/>
      <c r="I3" s="748"/>
      <c r="J3" s="748"/>
    </row>
    <row r="4" ht="10.5" customHeight="1"/>
    <row r="5" spans="1:11" s="15" customFormat="1" ht="18.75" customHeight="1">
      <c r="A5" s="992" t="s">
        <v>436</v>
      </c>
      <c r="B5" s="992"/>
      <c r="C5" s="992"/>
      <c r="D5" s="992"/>
      <c r="E5" s="992"/>
      <c r="F5" s="992"/>
      <c r="G5" s="992"/>
      <c r="H5" s="992"/>
      <c r="I5" s="992"/>
      <c r="J5" s="992"/>
      <c r="K5" s="992"/>
    </row>
    <row r="6" spans="1:10" s="15" customFormat="1" ht="15.75" customHeight="1">
      <c r="A6" s="46"/>
      <c r="B6" s="46"/>
      <c r="C6" s="46"/>
      <c r="D6" s="46"/>
      <c r="E6" s="46"/>
      <c r="F6" s="46"/>
      <c r="G6" s="46"/>
      <c r="H6" s="46"/>
      <c r="I6" s="46"/>
      <c r="J6" s="46"/>
    </row>
    <row r="7" spans="1:11" s="15" customFormat="1" ht="12.75">
      <c r="A7" s="750" t="s">
        <v>158</v>
      </c>
      <c r="B7" s="750"/>
      <c r="E7" s="931"/>
      <c r="F7" s="931"/>
      <c r="G7" s="931"/>
      <c r="H7" s="931"/>
      <c r="I7" s="931" t="s">
        <v>778</v>
      </c>
      <c r="J7" s="931"/>
      <c r="K7" s="931"/>
    </row>
    <row r="8" spans="3:10" s="13" customFormat="1" ht="15.75" hidden="1">
      <c r="C8" s="862" t="s">
        <v>14</v>
      </c>
      <c r="D8" s="862"/>
      <c r="E8" s="862"/>
      <c r="F8" s="862"/>
      <c r="G8" s="862"/>
      <c r="H8" s="862"/>
      <c r="I8" s="862"/>
      <c r="J8" s="862"/>
    </row>
    <row r="9" spans="1:19" ht="30" customHeight="1">
      <c r="A9" s="858" t="s">
        <v>22</v>
      </c>
      <c r="B9" s="858" t="s">
        <v>36</v>
      </c>
      <c r="C9" s="740" t="s">
        <v>763</v>
      </c>
      <c r="D9" s="741"/>
      <c r="E9" s="740" t="s">
        <v>37</v>
      </c>
      <c r="F9" s="741"/>
      <c r="G9" s="740" t="s">
        <v>38</v>
      </c>
      <c r="H9" s="741"/>
      <c r="I9" s="758" t="s">
        <v>104</v>
      </c>
      <c r="J9" s="758"/>
      <c r="K9" s="858" t="s">
        <v>235</v>
      </c>
      <c r="R9" s="9"/>
      <c r="S9" s="12"/>
    </row>
    <row r="10" spans="1:11" s="14" customFormat="1" ht="42" customHeight="1">
      <c r="A10" s="859"/>
      <c r="B10" s="859"/>
      <c r="C10" s="5" t="s">
        <v>39</v>
      </c>
      <c r="D10" s="5" t="s">
        <v>103</v>
      </c>
      <c r="E10" s="5" t="s">
        <v>39</v>
      </c>
      <c r="F10" s="5" t="s">
        <v>103</v>
      </c>
      <c r="G10" s="5" t="s">
        <v>39</v>
      </c>
      <c r="H10" s="5" t="s">
        <v>103</v>
      </c>
      <c r="I10" s="5" t="s">
        <v>133</v>
      </c>
      <c r="J10" s="5" t="s">
        <v>134</v>
      </c>
      <c r="K10" s="859"/>
    </row>
    <row r="11" spans="1:11" ht="12.75">
      <c r="A11" s="142">
        <v>1</v>
      </c>
      <c r="B11" s="142">
        <v>2</v>
      </c>
      <c r="C11" s="142">
        <v>3</v>
      </c>
      <c r="D11" s="142">
        <v>4</v>
      </c>
      <c r="E11" s="142">
        <v>5</v>
      </c>
      <c r="F11" s="142">
        <v>6</v>
      </c>
      <c r="G11" s="142">
        <v>7</v>
      </c>
      <c r="H11" s="142">
        <v>8</v>
      </c>
      <c r="I11" s="142">
        <v>9</v>
      </c>
      <c r="J11" s="142">
        <v>10</v>
      </c>
      <c r="K11" s="3">
        <v>11</v>
      </c>
    </row>
    <row r="12" spans="1:11" ht="15">
      <c r="A12" s="465">
        <v>1</v>
      </c>
      <c r="B12" s="466" t="s">
        <v>879</v>
      </c>
      <c r="C12" s="465">
        <v>792</v>
      </c>
      <c r="D12" s="468">
        <v>732.82</v>
      </c>
      <c r="E12" s="465">
        <v>760</v>
      </c>
      <c r="F12" s="468">
        <v>732.82</v>
      </c>
      <c r="G12" s="465">
        <v>0</v>
      </c>
      <c r="H12" s="465">
        <v>0</v>
      </c>
      <c r="I12" s="465">
        <v>30</v>
      </c>
      <c r="J12" s="465">
        <v>0</v>
      </c>
      <c r="K12" s="465">
        <v>0</v>
      </c>
    </row>
    <row r="13" spans="1:11" ht="15">
      <c r="A13" s="465">
        <v>2</v>
      </c>
      <c r="B13" s="466" t="s">
        <v>881</v>
      </c>
      <c r="C13" s="465">
        <v>677</v>
      </c>
      <c r="D13" s="468">
        <v>626.41</v>
      </c>
      <c r="E13" s="465">
        <v>676</v>
      </c>
      <c r="F13" s="468">
        <v>626.41</v>
      </c>
      <c r="G13" s="465">
        <v>0</v>
      </c>
      <c r="H13" s="465">
        <v>0</v>
      </c>
      <c r="I13" s="465">
        <v>1</v>
      </c>
      <c r="J13" s="465">
        <v>0</v>
      </c>
      <c r="K13" s="465">
        <v>0</v>
      </c>
    </row>
    <row r="14" spans="1:11" ht="15">
      <c r="A14" s="465">
        <v>3</v>
      </c>
      <c r="B14" s="466" t="s">
        <v>883</v>
      </c>
      <c r="C14" s="465">
        <v>918</v>
      </c>
      <c r="D14" s="468">
        <v>849.4</v>
      </c>
      <c r="E14" s="465">
        <v>821</v>
      </c>
      <c r="F14" s="468">
        <v>849.4</v>
      </c>
      <c r="G14" s="465">
        <v>0</v>
      </c>
      <c r="H14" s="465">
        <v>0</v>
      </c>
      <c r="I14" s="465">
        <v>100</v>
      </c>
      <c r="J14" s="465">
        <v>0</v>
      </c>
      <c r="K14" s="465">
        <v>0</v>
      </c>
    </row>
    <row r="15" spans="1:11" ht="15">
      <c r="A15" s="465">
        <v>4</v>
      </c>
      <c r="B15" s="466" t="s">
        <v>884</v>
      </c>
      <c r="C15" s="465">
        <v>2123</v>
      </c>
      <c r="D15" s="468">
        <v>1964.36</v>
      </c>
      <c r="E15" s="465">
        <v>2100</v>
      </c>
      <c r="F15" s="468">
        <v>1964.36</v>
      </c>
      <c r="G15" s="465">
        <v>2</v>
      </c>
      <c r="H15" s="465">
        <v>0</v>
      </c>
      <c r="I15" s="465">
        <v>19</v>
      </c>
      <c r="J15" s="465">
        <v>0</v>
      </c>
      <c r="K15" s="465">
        <v>0</v>
      </c>
    </row>
    <row r="16" spans="1:11" ht="15">
      <c r="A16" s="465">
        <v>5</v>
      </c>
      <c r="B16" s="466" t="s">
        <v>885</v>
      </c>
      <c r="C16" s="465">
        <v>703</v>
      </c>
      <c r="D16" s="468">
        <v>650.47</v>
      </c>
      <c r="E16" s="465">
        <v>686</v>
      </c>
      <c r="F16" s="468">
        <v>650.47</v>
      </c>
      <c r="G16" s="465">
        <v>0</v>
      </c>
      <c r="H16" s="465">
        <v>0</v>
      </c>
      <c r="I16" s="465">
        <v>17</v>
      </c>
      <c r="J16" s="465">
        <v>0</v>
      </c>
      <c r="K16" s="465">
        <v>0</v>
      </c>
    </row>
    <row r="17" spans="1:11" ht="15">
      <c r="A17" s="465">
        <v>6</v>
      </c>
      <c r="B17" s="466" t="s">
        <v>887</v>
      </c>
      <c r="C17" s="465">
        <v>929</v>
      </c>
      <c r="D17" s="468">
        <v>859.58</v>
      </c>
      <c r="E17" s="465">
        <v>928</v>
      </c>
      <c r="F17" s="468">
        <v>859.58</v>
      </c>
      <c r="G17" s="465">
        <v>0</v>
      </c>
      <c r="H17" s="465">
        <v>0</v>
      </c>
      <c r="I17" s="465">
        <v>1</v>
      </c>
      <c r="J17" s="465">
        <v>0</v>
      </c>
      <c r="K17" s="465">
        <v>0</v>
      </c>
    </row>
    <row r="18" spans="1:11" ht="15">
      <c r="A18" s="465">
        <v>7</v>
      </c>
      <c r="B18" s="466" t="s">
        <v>892</v>
      </c>
      <c r="C18" s="465">
        <v>1170</v>
      </c>
      <c r="D18" s="468">
        <v>1082.57</v>
      </c>
      <c r="E18" s="465">
        <v>1167</v>
      </c>
      <c r="F18" s="468">
        <v>1082.57</v>
      </c>
      <c r="G18" s="465">
        <v>0</v>
      </c>
      <c r="H18" s="465">
        <v>0</v>
      </c>
      <c r="I18" s="465">
        <v>3</v>
      </c>
      <c r="J18" s="465">
        <v>0</v>
      </c>
      <c r="K18" s="465">
        <v>0</v>
      </c>
    </row>
    <row r="19" spans="1:11" ht="15">
      <c r="A19" s="465">
        <v>8</v>
      </c>
      <c r="B19" s="466" t="s">
        <v>970</v>
      </c>
      <c r="C19" s="465">
        <v>287</v>
      </c>
      <c r="D19" s="468">
        <v>265.55</v>
      </c>
      <c r="E19" s="465">
        <v>284</v>
      </c>
      <c r="F19" s="468">
        <v>265.55</v>
      </c>
      <c r="G19" s="465">
        <v>0</v>
      </c>
      <c r="H19" s="465">
        <v>0</v>
      </c>
      <c r="I19" s="465">
        <v>3</v>
      </c>
      <c r="J19" s="465">
        <v>0</v>
      </c>
      <c r="K19" s="465">
        <v>0</v>
      </c>
    </row>
    <row r="20" spans="1:11" ht="15">
      <c r="A20" s="465">
        <v>9</v>
      </c>
      <c r="B20" s="466" t="s">
        <v>890</v>
      </c>
      <c r="C20" s="465">
        <v>256</v>
      </c>
      <c r="D20" s="468">
        <v>236.87</v>
      </c>
      <c r="E20" s="465">
        <v>225</v>
      </c>
      <c r="F20" s="468">
        <v>236.87</v>
      </c>
      <c r="G20" s="465">
        <v>0</v>
      </c>
      <c r="H20" s="465">
        <v>0</v>
      </c>
      <c r="I20" s="465">
        <v>31</v>
      </c>
      <c r="J20" s="465">
        <v>0</v>
      </c>
      <c r="K20" s="465">
        <v>0</v>
      </c>
    </row>
    <row r="21" spans="1:11" ht="15">
      <c r="A21" s="465">
        <v>10</v>
      </c>
      <c r="B21" s="466" t="s">
        <v>893</v>
      </c>
      <c r="C21" s="465">
        <v>1373</v>
      </c>
      <c r="D21" s="468">
        <v>1270.4</v>
      </c>
      <c r="E21" s="465">
        <v>1365</v>
      </c>
      <c r="F21" s="468">
        <v>1270.4</v>
      </c>
      <c r="G21" s="465">
        <v>0</v>
      </c>
      <c r="H21" s="465">
        <v>0</v>
      </c>
      <c r="I21" s="465">
        <v>8</v>
      </c>
      <c r="J21" s="465">
        <v>0</v>
      </c>
      <c r="K21" s="465">
        <v>0</v>
      </c>
    </row>
    <row r="22" spans="1:11" ht="15">
      <c r="A22" s="465">
        <v>11</v>
      </c>
      <c r="B22" s="466" t="s">
        <v>894</v>
      </c>
      <c r="C22" s="465">
        <v>1232</v>
      </c>
      <c r="D22" s="468">
        <v>1139.94</v>
      </c>
      <c r="E22" s="465">
        <v>1230</v>
      </c>
      <c r="F22" s="468">
        <v>1139.94</v>
      </c>
      <c r="G22" s="465">
        <v>0</v>
      </c>
      <c r="H22" s="465">
        <v>0</v>
      </c>
      <c r="I22" s="465">
        <v>2</v>
      </c>
      <c r="J22" s="465">
        <v>0</v>
      </c>
      <c r="K22" s="465">
        <v>0</v>
      </c>
    </row>
    <row r="23" spans="1:11" ht="15">
      <c r="A23" s="465">
        <v>12</v>
      </c>
      <c r="B23" s="466" t="s">
        <v>971</v>
      </c>
      <c r="C23" s="465">
        <v>1569</v>
      </c>
      <c r="D23" s="468">
        <v>1451.76</v>
      </c>
      <c r="E23" s="465">
        <v>1566</v>
      </c>
      <c r="F23" s="468">
        <v>1451.76</v>
      </c>
      <c r="G23" s="465">
        <v>0</v>
      </c>
      <c r="H23" s="465">
        <v>0</v>
      </c>
      <c r="I23" s="465">
        <v>3</v>
      </c>
      <c r="J23" s="465">
        <v>0</v>
      </c>
      <c r="K23" s="465">
        <v>0</v>
      </c>
    </row>
    <row r="24" spans="1:11" ht="15">
      <c r="A24" s="465">
        <v>13</v>
      </c>
      <c r="B24" s="466" t="s">
        <v>968</v>
      </c>
      <c r="C24" s="465">
        <v>1561</v>
      </c>
      <c r="D24" s="468">
        <v>1444.36</v>
      </c>
      <c r="E24" s="465">
        <v>1561</v>
      </c>
      <c r="F24" s="468">
        <v>1444.36</v>
      </c>
      <c r="G24" s="465">
        <v>0</v>
      </c>
      <c r="H24" s="465">
        <v>0</v>
      </c>
      <c r="I24" s="465">
        <v>0</v>
      </c>
      <c r="J24" s="465">
        <v>0</v>
      </c>
      <c r="K24" s="465">
        <v>0</v>
      </c>
    </row>
    <row r="25" spans="1:11" ht="15">
      <c r="A25" s="465">
        <v>14</v>
      </c>
      <c r="B25" s="466" t="s">
        <v>896</v>
      </c>
      <c r="C25" s="465">
        <v>996</v>
      </c>
      <c r="D25" s="468">
        <v>921.58</v>
      </c>
      <c r="E25" s="465">
        <v>996</v>
      </c>
      <c r="F25" s="468">
        <v>921.58</v>
      </c>
      <c r="G25" s="465">
        <v>0</v>
      </c>
      <c r="H25" s="465">
        <v>0</v>
      </c>
      <c r="I25" s="465">
        <v>1</v>
      </c>
      <c r="J25" s="465">
        <v>0</v>
      </c>
      <c r="K25" s="465">
        <v>0</v>
      </c>
    </row>
    <row r="26" spans="1:11" s="12" customFormat="1" ht="15">
      <c r="A26" s="465">
        <v>15</v>
      </c>
      <c r="B26" s="466" t="s">
        <v>972</v>
      </c>
      <c r="C26" s="465">
        <v>280</v>
      </c>
      <c r="D26" s="468">
        <v>259.08</v>
      </c>
      <c r="E26" s="465">
        <v>269</v>
      </c>
      <c r="F26" s="468">
        <v>259.08</v>
      </c>
      <c r="G26" s="465">
        <v>0</v>
      </c>
      <c r="H26" s="465">
        <v>0</v>
      </c>
      <c r="I26" s="465">
        <v>11</v>
      </c>
      <c r="J26" s="465">
        <v>0</v>
      </c>
      <c r="K26" s="465">
        <v>0</v>
      </c>
    </row>
    <row r="27" spans="1:11" s="12" customFormat="1" ht="15">
      <c r="A27" s="465">
        <v>16</v>
      </c>
      <c r="B27" s="466" t="s">
        <v>904</v>
      </c>
      <c r="C27" s="465">
        <v>226</v>
      </c>
      <c r="D27" s="468">
        <v>209.11</v>
      </c>
      <c r="E27" s="465">
        <v>226</v>
      </c>
      <c r="F27" s="468">
        <v>209.11</v>
      </c>
      <c r="G27" s="465">
        <v>0</v>
      </c>
      <c r="H27" s="465">
        <v>0</v>
      </c>
      <c r="I27" s="465">
        <v>0</v>
      </c>
      <c r="J27" s="465">
        <v>0</v>
      </c>
      <c r="K27" s="465">
        <v>0</v>
      </c>
    </row>
    <row r="28" spans="1:11" s="12" customFormat="1" ht="15">
      <c r="A28" s="465">
        <v>17</v>
      </c>
      <c r="B28" s="466" t="s">
        <v>973</v>
      </c>
      <c r="C28" s="465">
        <v>1650</v>
      </c>
      <c r="D28" s="468">
        <v>1526.71</v>
      </c>
      <c r="E28" s="465">
        <v>1650</v>
      </c>
      <c r="F28" s="468">
        <v>1526.71</v>
      </c>
      <c r="G28" s="465">
        <v>0</v>
      </c>
      <c r="H28" s="465">
        <v>0</v>
      </c>
      <c r="I28" s="465">
        <v>0</v>
      </c>
      <c r="J28" s="465">
        <v>0</v>
      </c>
      <c r="K28" s="465">
        <v>0</v>
      </c>
    </row>
    <row r="29" spans="1:11" s="12" customFormat="1" ht="15">
      <c r="A29" s="465">
        <v>18</v>
      </c>
      <c r="B29" s="466" t="s">
        <v>897</v>
      </c>
      <c r="C29" s="465">
        <v>669</v>
      </c>
      <c r="D29" s="468">
        <v>619.01</v>
      </c>
      <c r="E29" s="465">
        <v>669</v>
      </c>
      <c r="F29" s="468">
        <v>619.01</v>
      </c>
      <c r="G29" s="465">
        <v>0</v>
      </c>
      <c r="H29" s="465">
        <v>0</v>
      </c>
      <c r="I29" s="465">
        <v>0</v>
      </c>
      <c r="J29" s="465">
        <v>0</v>
      </c>
      <c r="K29" s="465">
        <v>0</v>
      </c>
    </row>
    <row r="30" spans="1:11" s="12" customFormat="1" ht="15">
      <c r="A30" s="465">
        <v>19</v>
      </c>
      <c r="B30" s="466" t="s">
        <v>895</v>
      </c>
      <c r="C30" s="465">
        <v>387</v>
      </c>
      <c r="D30" s="468">
        <v>358.08</v>
      </c>
      <c r="E30" s="465">
        <v>276</v>
      </c>
      <c r="F30" s="468">
        <v>358.08</v>
      </c>
      <c r="G30" s="465">
        <v>0</v>
      </c>
      <c r="H30" s="465">
        <v>0</v>
      </c>
      <c r="I30" s="465">
        <v>111</v>
      </c>
      <c r="J30" s="465">
        <v>0</v>
      </c>
      <c r="K30" s="465">
        <v>0</v>
      </c>
    </row>
    <row r="31" spans="1:11" s="12" customFormat="1" ht="15">
      <c r="A31" s="465">
        <v>20</v>
      </c>
      <c r="B31" s="466" t="s">
        <v>898</v>
      </c>
      <c r="C31" s="465">
        <v>1251</v>
      </c>
      <c r="D31" s="468">
        <v>1157.52</v>
      </c>
      <c r="E31" s="465">
        <v>1251</v>
      </c>
      <c r="F31" s="468">
        <v>1157.52</v>
      </c>
      <c r="G31" s="465">
        <v>0</v>
      </c>
      <c r="H31" s="465">
        <v>0</v>
      </c>
      <c r="I31" s="465">
        <v>0</v>
      </c>
      <c r="J31" s="465">
        <v>0</v>
      </c>
      <c r="K31" s="465">
        <v>0</v>
      </c>
    </row>
    <row r="32" spans="1:11" s="12" customFormat="1" ht="15">
      <c r="A32" s="465">
        <v>21</v>
      </c>
      <c r="B32" s="466" t="s">
        <v>899</v>
      </c>
      <c r="C32" s="465">
        <v>1867</v>
      </c>
      <c r="D32" s="468">
        <v>1727.49</v>
      </c>
      <c r="E32" s="465">
        <v>1867</v>
      </c>
      <c r="F32" s="468">
        <v>1727.49</v>
      </c>
      <c r="G32" s="465">
        <v>0</v>
      </c>
      <c r="H32" s="465">
        <v>0</v>
      </c>
      <c r="I32" s="465">
        <v>0</v>
      </c>
      <c r="J32" s="465">
        <v>0</v>
      </c>
      <c r="K32" s="465">
        <v>0</v>
      </c>
    </row>
    <row r="33" spans="1:16" s="15" customFormat="1" ht="13.5" customHeight="1">
      <c r="A33" s="465">
        <v>22</v>
      </c>
      <c r="B33" s="466" t="s">
        <v>900</v>
      </c>
      <c r="C33" s="465">
        <v>646</v>
      </c>
      <c r="D33" s="468">
        <v>597.73</v>
      </c>
      <c r="E33" s="465">
        <v>646</v>
      </c>
      <c r="F33" s="468">
        <v>597.73</v>
      </c>
      <c r="G33" s="465">
        <v>0</v>
      </c>
      <c r="H33" s="465">
        <v>0</v>
      </c>
      <c r="I33" s="465">
        <v>0</v>
      </c>
      <c r="J33" s="465">
        <v>0</v>
      </c>
      <c r="K33" s="465">
        <v>0</v>
      </c>
      <c r="L33" s="83"/>
      <c r="M33" s="83"/>
      <c r="N33" s="83"/>
      <c r="O33" s="83"/>
      <c r="P33" s="83"/>
    </row>
    <row r="34" spans="1:16" s="15" customFormat="1" ht="12.75" customHeight="1">
      <c r="A34" s="465">
        <v>23</v>
      </c>
      <c r="B34" s="466" t="s">
        <v>901</v>
      </c>
      <c r="C34" s="465">
        <v>696</v>
      </c>
      <c r="D34" s="468">
        <v>643.99</v>
      </c>
      <c r="E34" s="465">
        <v>696</v>
      </c>
      <c r="F34" s="468">
        <v>643.99</v>
      </c>
      <c r="G34" s="465">
        <v>0</v>
      </c>
      <c r="H34" s="465">
        <v>0</v>
      </c>
      <c r="I34" s="465">
        <v>0</v>
      </c>
      <c r="J34" s="465">
        <v>0</v>
      </c>
      <c r="K34" s="465">
        <v>0</v>
      </c>
      <c r="L34" s="83"/>
      <c r="M34" s="83"/>
      <c r="N34" s="83"/>
      <c r="O34" s="83"/>
      <c r="P34" s="83"/>
    </row>
    <row r="35" spans="1:16" s="15" customFormat="1" ht="12.75" customHeight="1">
      <c r="A35" s="465">
        <v>24</v>
      </c>
      <c r="B35" s="466" t="s">
        <v>905</v>
      </c>
      <c r="C35" s="465">
        <v>239</v>
      </c>
      <c r="D35" s="468">
        <v>221.14</v>
      </c>
      <c r="E35" s="465">
        <v>237</v>
      </c>
      <c r="F35" s="468">
        <v>221.14</v>
      </c>
      <c r="G35" s="465">
        <v>0</v>
      </c>
      <c r="H35" s="465">
        <v>0</v>
      </c>
      <c r="I35" s="465">
        <v>2</v>
      </c>
      <c r="J35" s="465">
        <v>0</v>
      </c>
      <c r="K35" s="465">
        <v>0</v>
      </c>
      <c r="L35" s="83"/>
      <c r="M35" s="83"/>
      <c r="N35" s="83"/>
      <c r="O35" s="83"/>
      <c r="P35" s="83"/>
    </row>
    <row r="36" spans="1:11" s="15" customFormat="1" ht="15">
      <c r="A36" s="465">
        <v>25</v>
      </c>
      <c r="B36" s="466" t="s">
        <v>902</v>
      </c>
      <c r="C36" s="465">
        <v>1521</v>
      </c>
      <c r="D36" s="468">
        <v>1407.35</v>
      </c>
      <c r="E36" s="465">
        <v>1520</v>
      </c>
      <c r="F36" s="468">
        <v>1407.35</v>
      </c>
      <c r="G36" s="465">
        <v>0</v>
      </c>
      <c r="H36" s="465">
        <v>0</v>
      </c>
      <c r="I36" s="465">
        <v>1</v>
      </c>
      <c r="J36" s="465">
        <v>0</v>
      </c>
      <c r="K36" s="465">
        <v>0</v>
      </c>
    </row>
    <row r="37" spans="1:11" s="15" customFormat="1" ht="15">
      <c r="A37" s="465">
        <v>26</v>
      </c>
      <c r="B37" s="466" t="s">
        <v>903</v>
      </c>
      <c r="C37" s="465">
        <v>528</v>
      </c>
      <c r="D37" s="468">
        <v>488.55</v>
      </c>
      <c r="E37" s="465">
        <v>528</v>
      </c>
      <c r="F37" s="468">
        <v>488.55</v>
      </c>
      <c r="G37" s="465">
        <v>0</v>
      </c>
      <c r="H37" s="465">
        <v>0</v>
      </c>
      <c r="I37" s="465">
        <v>0</v>
      </c>
      <c r="J37" s="465">
        <v>0</v>
      </c>
      <c r="K37" s="465">
        <v>0</v>
      </c>
    </row>
    <row r="38" spans="1:11" ht="15">
      <c r="A38" s="465">
        <v>27</v>
      </c>
      <c r="B38" s="466" t="s">
        <v>906</v>
      </c>
      <c r="C38" s="465">
        <v>68</v>
      </c>
      <c r="D38" s="468">
        <v>62.92</v>
      </c>
      <c r="E38" s="465">
        <v>32</v>
      </c>
      <c r="F38" s="468">
        <v>62.92</v>
      </c>
      <c r="G38" s="465">
        <v>0</v>
      </c>
      <c r="H38" s="465">
        <v>0</v>
      </c>
      <c r="I38" s="465">
        <v>36</v>
      </c>
      <c r="J38" s="465">
        <v>0</v>
      </c>
      <c r="K38" s="465">
        <v>0</v>
      </c>
    </row>
    <row r="39" spans="1:11" ht="15">
      <c r="A39" s="465">
        <v>28</v>
      </c>
      <c r="B39" s="466" t="s">
        <v>907</v>
      </c>
      <c r="C39" s="465">
        <v>76</v>
      </c>
      <c r="D39" s="468">
        <v>70.32</v>
      </c>
      <c r="E39" s="465">
        <v>13</v>
      </c>
      <c r="F39" s="468">
        <v>70.32</v>
      </c>
      <c r="G39" s="465">
        <v>0</v>
      </c>
      <c r="H39" s="465">
        <v>0</v>
      </c>
      <c r="I39" s="465">
        <v>63</v>
      </c>
      <c r="J39" s="465">
        <v>0</v>
      </c>
      <c r="K39" s="465">
        <v>0</v>
      </c>
    </row>
    <row r="40" spans="1:11" ht="15">
      <c r="A40" s="465">
        <v>29</v>
      </c>
      <c r="B40" s="466" t="s">
        <v>908</v>
      </c>
      <c r="C40" s="465">
        <v>25</v>
      </c>
      <c r="D40" s="468">
        <v>23.13</v>
      </c>
      <c r="E40" s="465">
        <v>8</v>
      </c>
      <c r="F40" s="468">
        <v>23.13</v>
      </c>
      <c r="G40" s="465">
        <v>0</v>
      </c>
      <c r="H40" s="465">
        <v>0</v>
      </c>
      <c r="I40" s="465">
        <v>17</v>
      </c>
      <c r="J40" s="465">
        <v>0</v>
      </c>
      <c r="K40" s="465">
        <v>0</v>
      </c>
    </row>
    <row r="41" spans="1:11" ht="30">
      <c r="A41" s="465">
        <v>30</v>
      </c>
      <c r="B41" s="618" t="s">
        <v>909</v>
      </c>
      <c r="C41" s="465">
        <v>89</v>
      </c>
      <c r="D41" s="468">
        <v>82.35</v>
      </c>
      <c r="E41" s="465">
        <v>4</v>
      </c>
      <c r="F41" s="468">
        <v>82.35</v>
      </c>
      <c r="G41" s="465">
        <v>0</v>
      </c>
      <c r="H41" s="465">
        <v>0</v>
      </c>
      <c r="I41" s="465">
        <v>85</v>
      </c>
      <c r="J41" s="465">
        <v>0</v>
      </c>
      <c r="K41" s="465">
        <v>0</v>
      </c>
    </row>
    <row r="42" spans="1:11" ht="15">
      <c r="A42" s="465">
        <v>31</v>
      </c>
      <c r="B42" s="466" t="s">
        <v>910</v>
      </c>
      <c r="C42" s="465">
        <v>92</v>
      </c>
      <c r="D42" s="468">
        <v>85.13</v>
      </c>
      <c r="E42" s="465">
        <v>6</v>
      </c>
      <c r="F42" s="468">
        <v>85.13</v>
      </c>
      <c r="G42" s="465">
        <v>0</v>
      </c>
      <c r="H42" s="465">
        <v>0</v>
      </c>
      <c r="I42" s="465">
        <v>86</v>
      </c>
      <c r="J42" s="465">
        <v>0</v>
      </c>
      <c r="K42" s="465">
        <v>0</v>
      </c>
    </row>
    <row r="43" spans="1:11" ht="15">
      <c r="A43" s="465">
        <v>32</v>
      </c>
      <c r="B43" s="466" t="s">
        <v>911</v>
      </c>
      <c r="C43" s="465">
        <v>97</v>
      </c>
      <c r="D43" s="468">
        <v>89.75</v>
      </c>
      <c r="E43" s="465">
        <v>23</v>
      </c>
      <c r="F43" s="468">
        <v>89.75</v>
      </c>
      <c r="G43" s="465">
        <v>0</v>
      </c>
      <c r="H43" s="465">
        <v>0</v>
      </c>
      <c r="I43" s="465">
        <v>74</v>
      </c>
      <c r="J43" s="465">
        <v>0</v>
      </c>
      <c r="K43" s="465">
        <v>0</v>
      </c>
    </row>
    <row r="44" spans="1:11" ht="15">
      <c r="A44" s="465">
        <v>33</v>
      </c>
      <c r="B44" s="466" t="s">
        <v>912</v>
      </c>
      <c r="C44" s="465">
        <v>84</v>
      </c>
      <c r="D44" s="468">
        <v>77.72</v>
      </c>
      <c r="E44" s="465">
        <v>22</v>
      </c>
      <c r="F44" s="468">
        <v>77.72</v>
      </c>
      <c r="G44" s="465">
        <v>0</v>
      </c>
      <c r="H44" s="465">
        <v>0</v>
      </c>
      <c r="I44" s="465">
        <v>62</v>
      </c>
      <c r="J44" s="465">
        <v>0</v>
      </c>
      <c r="K44" s="465">
        <v>0</v>
      </c>
    </row>
    <row r="45" spans="1:11" ht="18">
      <c r="A45" s="467" t="s">
        <v>963</v>
      </c>
      <c r="B45" s="467"/>
      <c r="C45" s="467">
        <f aca="true" t="shared" si="0" ref="C45:J45">SUM(C12:C44)</f>
        <v>25077</v>
      </c>
      <c r="D45" s="477">
        <f t="shared" si="0"/>
        <v>23203.15</v>
      </c>
      <c r="E45" s="467">
        <f t="shared" si="0"/>
        <v>24308</v>
      </c>
      <c r="F45" s="478">
        <f t="shared" si="0"/>
        <v>23203.15</v>
      </c>
      <c r="G45" s="467">
        <f t="shared" si="0"/>
        <v>2</v>
      </c>
      <c r="H45" s="477">
        <f t="shared" si="0"/>
        <v>0</v>
      </c>
      <c r="I45" s="467">
        <f t="shared" si="0"/>
        <v>767</v>
      </c>
      <c r="J45" s="477">
        <f t="shared" si="0"/>
        <v>0</v>
      </c>
      <c r="K45" s="9"/>
    </row>
    <row r="46" spans="1:11" ht="12.75">
      <c r="A46" s="10" t="s">
        <v>40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</row>
    <row r="47" spans="1:11" ht="12.75">
      <c r="A47" s="10"/>
      <c r="B47" s="12"/>
      <c r="C47" s="12"/>
      <c r="D47" s="12"/>
      <c r="E47" s="12"/>
      <c r="F47" s="12"/>
      <c r="G47" s="12"/>
      <c r="H47" s="12"/>
      <c r="I47" s="12"/>
      <c r="J47" s="12"/>
      <c r="K47" s="12"/>
    </row>
    <row r="48" spans="1:11" ht="15.75">
      <c r="A48" s="14" t="s">
        <v>20</v>
      </c>
      <c r="B48" s="12"/>
      <c r="C48" s="12"/>
      <c r="D48" s="12"/>
      <c r="E48" s="12"/>
      <c r="F48" s="12"/>
      <c r="G48" s="12"/>
      <c r="H48" s="12"/>
      <c r="I48" s="794" t="s">
        <v>929</v>
      </c>
      <c r="J48" s="794"/>
      <c r="K48" s="794"/>
    </row>
    <row r="49" spans="1:11" ht="15.75">
      <c r="A49" s="10"/>
      <c r="B49" s="12"/>
      <c r="C49" s="12"/>
      <c r="D49" s="12"/>
      <c r="E49" s="12"/>
      <c r="F49" s="12"/>
      <c r="G49" s="12"/>
      <c r="H49" s="12"/>
      <c r="I49" s="794" t="s">
        <v>476</v>
      </c>
      <c r="J49" s="794"/>
      <c r="K49" s="794"/>
    </row>
    <row r="50" spans="1:11" ht="15.75">
      <c r="A50" s="15"/>
      <c r="B50" s="83"/>
      <c r="C50" s="83"/>
      <c r="D50" s="83"/>
      <c r="E50" s="83"/>
      <c r="F50" s="83"/>
      <c r="G50" s="83"/>
      <c r="H50" s="83"/>
      <c r="I50" s="794" t="s">
        <v>1089</v>
      </c>
      <c r="J50" s="794"/>
      <c r="K50" s="794"/>
    </row>
    <row r="51" spans="1:11" ht="12.75" customHeight="1">
      <c r="A51" s="83"/>
      <c r="B51" s="83"/>
      <c r="C51" s="83"/>
      <c r="D51" s="83"/>
      <c r="E51" s="83"/>
      <c r="F51" s="83"/>
      <c r="G51" s="83"/>
      <c r="H51" s="83"/>
      <c r="I51" s="83"/>
      <c r="J51" s="83"/>
      <c r="K51" s="83"/>
    </row>
    <row r="52" spans="1:11" ht="12.75" customHeight="1">
      <c r="A52" s="83"/>
      <c r="B52" s="83"/>
      <c r="C52" s="83"/>
      <c r="D52" s="83"/>
      <c r="E52" s="83"/>
      <c r="F52" s="83"/>
      <c r="G52" s="83"/>
      <c r="H52" s="83"/>
      <c r="I52" s="83"/>
      <c r="J52" s="83"/>
      <c r="K52" s="83"/>
    </row>
    <row r="53" spans="2:11" ht="12.75">
      <c r="B53" s="14"/>
      <c r="C53" s="14"/>
      <c r="D53" s="14"/>
      <c r="E53" s="14"/>
      <c r="F53" s="14"/>
      <c r="G53" s="15"/>
      <c r="H53" s="36"/>
      <c r="I53" s="36"/>
      <c r="J53" s="15"/>
      <c r="K53" s="15"/>
    </row>
    <row r="54" spans="1:11" ht="12.75">
      <c r="A54" s="14"/>
      <c r="B54" s="15"/>
      <c r="C54" s="15"/>
      <c r="D54" s="15"/>
      <c r="E54" s="15"/>
      <c r="F54" s="15"/>
      <c r="G54" s="15"/>
      <c r="H54" s="15"/>
      <c r="I54" s="15"/>
      <c r="J54" s="15"/>
      <c r="K54" s="15"/>
    </row>
  </sheetData>
  <sheetProtection/>
  <mergeCells count="19">
    <mergeCell ref="A7:B7"/>
    <mergeCell ref="A5:K5"/>
    <mergeCell ref="B9:B10"/>
    <mergeCell ref="I1:J1"/>
    <mergeCell ref="G9:H9"/>
    <mergeCell ref="I9:J9"/>
    <mergeCell ref="D1:E1"/>
    <mergeCell ref="A9:A10"/>
    <mergeCell ref="E9:F9"/>
    <mergeCell ref="I48:K48"/>
    <mergeCell ref="I49:K49"/>
    <mergeCell ref="I50:K50"/>
    <mergeCell ref="C9:D9"/>
    <mergeCell ref="A2:J2"/>
    <mergeCell ref="K9:K10"/>
    <mergeCell ref="C8:J8"/>
    <mergeCell ref="E7:H7"/>
    <mergeCell ref="A3:J3"/>
    <mergeCell ref="I7:K7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71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tabSelected="1" view="pageBreakPreview" zoomScale="90" zoomScaleSheetLayoutView="90" zoomScalePageLayoutView="0" workbookViewId="0" topLeftCell="A22">
      <selection activeCell="H18" sqref="H18"/>
    </sheetView>
  </sheetViews>
  <sheetFormatPr defaultColWidth="9.140625" defaultRowHeight="12.75"/>
  <cols>
    <col min="2" max="2" width="19.00390625" style="0" customWidth="1"/>
    <col min="3" max="3" width="15.140625" style="0" customWidth="1"/>
    <col min="4" max="4" width="15.8515625" style="0" customWidth="1"/>
    <col min="5" max="5" width="9.8515625" style="0" customWidth="1"/>
    <col min="6" max="6" width="13.57421875" style="0" customWidth="1"/>
    <col min="7" max="7" width="9.7109375" style="0" customWidth="1"/>
    <col min="8" max="8" width="10.421875" style="0" customWidth="1"/>
    <col min="9" max="9" width="15.28125" style="0" customWidth="1"/>
    <col min="10" max="10" width="19.28125" style="0" customWidth="1"/>
    <col min="11" max="11" width="15.00390625" style="0" customWidth="1"/>
  </cols>
  <sheetData>
    <row r="1" spans="4:11" ht="22.5" customHeight="1">
      <c r="D1" s="751"/>
      <c r="E1" s="751"/>
      <c r="H1" s="43"/>
      <c r="J1" s="860" t="s">
        <v>68</v>
      </c>
      <c r="K1" s="860"/>
    </row>
    <row r="2" spans="1:10" ht="15">
      <c r="A2" s="862" t="s">
        <v>0</v>
      </c>
      <c r="B2" s="862"/>
      <c r="C2" s="862"/>
      <c r="D2" s="862"/>
      <c r="E2" s="862"/>
      <c r="F2" s="862"/>
      <c r="G2" s="862"/>
      <c r="H2" s="862"/>
      <c r="I2" s="862"/>
      <c r="J2" s="862"/>
    </row>
    <row r="3" spans="1:10" ht="18">
      <c r="A3" s="893" t="s">
        <v>697</v>
      </c>
      <c r="B3" s="893"/>
      <c r="C3" s="893"/>
      <c r="D3" s="893"/>
      <c r="E3" s="893"/>
      <c r="F3" s="893"/>
      <c r="G3" s="893"/>
      <c r="H3" s="893"/>
      <c r="I3" s="893"/>
      <c r="J3" s="893"/>
    </row>
    <row r="4" ht="10.5" customHeight="1"/>
    <row r="5" spans="1:12" s="15" customFormat="1" ht="15.75" customHeight="1">
      <c r="A5" s="994" t="s">
        <v>437</v>
      </c>
      <c r="B5" s="994"/>
      <c r="C5" s="994"/>
      <c r="D5" s="994"/>
      <c r="E5" s="994"/>
      <c r="F5" s="994"/>
      <c r="G5" s="994"/>
      <c r="H5" s="994"/>
      <c r="I5" s="994"/>
      <c r="J5" s="994"/>
      <c r="K5" s="994"/>
      <c r="L5" s="994"/>
    </row>
    <row r="6" spans="1:10" s="15" customFormat="1" ht="15.75" customHeight="1">
      <c r="A6" s="46"/>
      <c r="B6" s="46"/>
      <c r="C6" s="46"/>
      <c r="D6" s="46"/>
      <c r="E6" s="46"/>
      <c r="F6" s="46"/>
      <c r="G6" s="46"/>
      <c r="H6" s="46"/>
      <c r="I6" s="46"/>
      <c r="J6" s="46"/>
    </row>
    <row r="7" spans="1:11" s="15" customFormat="1" ht="12.75">
      <c r="A7" s="750" t="s">
        <v>158</v>
      </c>
      <c r="B7" s="750"/>
      <c r="I7" s="931" t="s">
        <v>778</v>
      </c>
      <c r="J7" s="931"/>
      <c r="K7" s="931"/>
    </row>
    <row r="8" spans="3:10" s="13" customFormat="1" ht="15.75" hidden="1">
      <c r="C8" s="862" t="s">
        <v>14</v>
      </c>
      <c r="D8" s="862"/>
      <c r="E8" s="862"/>
      <c r="F8" s="862"/>
      <c r="G8" s="862"/>
      <c r="H8" s="862"/>
      <c r="I8" s="862"/>
      <c r="J8" s="862"/>
    </row>
    <row r="9" spans="1:19" ht="30" customHeight="1">
      <c r="A9" s="858" t="s">
        <v>22</v>
      </c>
      <c r="B9" s="858" t="s">
        <v>36</v>
      </c>
      <c r="C9" s="740" t="s">
        <v>764</v>
      </c>
      <c r="D9" s="741"/>
      <c r="E9" s="740" t="s">
        <v>472</v>
      </c>
      <c r="F9" s="741"/>
      <c r="G9" s="740" t="s">
        <v>38</v>
      </c>
      <c r="H9" s="741"/>
      <c r="I9" s="758" t="s">
        <v>104</v>
      </c>
      <c r="J9" s="758"/>
      <c r="K9" s="858" t="s">
        <v>509</v>
      </c>
      <c r="R9" s="9"/>
      <c r="S9" s="12"/>
    </row>
    <row r="10" spans="1:11" s="14" customFormat="1" ht="46.5" customHeight="1">
      <c r="A10" s="859"/>
      <c r="B10" s="859"/>
      <c r="C10" s="5" t="s">
        <v>39</v>
      </c>
      <c r="D10" s="5" t="s">
        <v>103</v>
      </c>
      <c r="E10" s="5" t="s">
        <v>39</v>
      </c>
      <c r="F10" s="5" t="s">
        <v>103</v>
      </c>
      <c r="G10" s="5" t="s">
        <v>39</v>
      </c>
      <c r="H10" s="5" t="s">
        <v>103</v>
      </c>
      <c r="I10" s="5" t="s">
        <v>133</v>
      </c>
      <c r="J10" s="5" t="s">
        <v>134</v>
      </c>
      <c r="K10" s="859"/>
    </row>
    <row r="11" spans="1:11" ht="12.75">
      <c r="A11" s="142">
        <v>1</v>
      </c>
      <c r="B11" s="142">
        <v>2</v>
      </c>
      <c r="C11" s="142">
        <v>3</v>
      </c>
      <c r="D11" s="142">
        <v>4</v>
      </c>
      <c r="E11" s="142">
        <v>5</v>
      </c>
      <c r="F11" s="142">
        <v>6</v>
      </c>
      <c r="G11" s="142">
        <v>7</v>
      </c>
      <c r="H11" s="142">
        <v>8</v>
      </c>
      <c r="I11" s="142">
        <v>9</v>
      </c>
      <c r="J11" s="142">
        <v>10</v>
      </c>
      <c r="K11" s="142">
        <v>11</v>
      </c>
    </row>
    <row r="12" spans="1:11" ht="14.25">
      <c r="A12" s="438">
        <v>1</v>
      </c>
      <c r="B12" s="439" t="s">
        <v>879</v>
      </c>
      <c r="C12" s="440">
        <v>1355</v>
      </c>
      <c r="D12" s="441">
        <f>C12*5000/100000</f>
        <v>67.75</v>
      </c>
      <c r="E12" s="440">
        <v>1355</v>
      </c>
      <c r="F12" s="441">
        <v>67.75</v>
      </c>
      <c r="G12" s="440">
        <v>0</v>
      </c>
      <c r="H12" s="441">
        <v>0</v>
      </c>
      <c r="I12" s="440">
        <v>0</v>
      </c>
      <c r="J12" s="441">
        <v>0</v>
      </c>
      <c r="K12" s="440">
        <v>0</v>
      </c>
    </row>
    <row r="13" spans="1:11" ht="14.25">
      <c r="A13" s="438">
        <v>2</v>
      </c>
      <c r="B13" s="439" t="s">
        <v>881</v>
      </c>
      <c r="C13" s="440">
        <v>802</v>
      </c>
      <c r="D13" s="441">
        <f aca="true" t="shared" si="0" ref="D13:D44">C13*5000/100000</f>
        <v>40.1</v>
      </c>
      <c r="E13" s="440">
        <v>802</v>
      </c>
      <c r="F13" s="441">
        <v>40.1</v>
      </c>
      <c r="G13" s="440">
        <v>0</v>
      </c>
      <c r="H13" s="441">
        <v>0</v>
      </c>
      <c r="I13" s="440">
        <v>0</v>
      </c>
      <c r="J13" s="441">
        <v>0</v>
      </c>
      <c r="K13" s="440">
        <v>0</v>
      </c>
    </row>
    <row r="14" spans="1:11" ht="14.25">
      <c r="A14" s="438">
        <v>3</v>
      </c>
      <c r="B14" s="439" t="s">
        <v>882</v>
      </c>
      <c r="C14" s="440">
        <v>1753</v>
      </c>
      <c r="D14" s="441">
        <f t="shared" si="0"/>
        <v>87.65</v>
      </c>
      <c r="E14" s="440">
        <v>1753</v>
      </c>
      <c r="F14" s="441">
        <v>87.65</v>
      </c>
      <c r="G14" s="440">
        <v>0</v>
      </c>
      <c r="H14" s="441">
        <v>0</v>
      </c>
      <c r="I14" s="440">
        <v>0</v>
      </c>
      <c r="J14" s="441">
        <v>0</v>
      </c>
      <c r="K14" s="440">
        <v>0</v>
      </c>
    </row>
    <row r="15" spans="1:11" ht="14.25">
      <c r="A15" s="438">
        <v>4</v>
      </c>
      <c r="B15" s="439" t="s">
        <v>883</v>
      </c>
      <c r="C15" s="440">
        <v>1092</v>
      </c>
      <c r="D15" s="441">
        <f t="shared" si="0"/>
        <v>54.6</v>
      </c>
      <c r="E15" s="440">
        <v>1092</v>
      </c>
      <c r="F15" s="441">
        <v>54.6</v>
      </c>
      <c r="G15" s="440">
        <v>0</v>
      </c>
      <c r="H15" s="441">
        <v>0</v>
      </c>
      <c r="I15" s="440">
        <v>0</v>
      </c>
      <c r="J15" s="441">
        <v>0</v>
      </c>
      <c r="K15" s="440">
        <v>0</v>
      </c>
    </row>
    <row r="16" spans="1:11" ht="14.25">
      <c r="A16" s="438">
        <v>5</v>
      </c>
      <c r="B16" s="439" t="s">
        <v>884</v>
      </c>
      <c r="C16" s="440">
        <v>2572</v>
      </c>
      <c r="D16" s="441">
        <f t="shared" si="0"/>
        <v>128.6</v>
      </c>
      <c r="E16" s="440">
        <v>2572</v>
      </c>
      <c r="F16" s="441">
        <v>128.6</v>
      </c>
      <c r="G16" s="440">
        <v>0</v>
      </c>
      <c r="H16" s="441">
        <v>0</v>
      </c>
      <c r="I16" s="440">
        <v>0</v>
      </c>
      <c r="J16" s="441">
        <v>0</v>
      </c>
      <c r="K16" s="440">
        <v>0</v>
      </c>
    </row>
    <row r="17" spans="1:11" ht="14.25">
      <c r="A17" s="438">
        <v>6</v>
      </c>
      <c r="B17" s="439" t="s">
        <v>885</v>
      </c>
      <c r="C17" s="440">
        <v>1026</v>
      </c>
      <c r="D17" s="441">
        <f t="shared" si="0"/>
        <v>51.3</v>
      </c>
      <c r="E17" s="440">
        <v>1026</v>
      </c>
      <c r="F17" s="441">
        <v>51.3</v>
      </c>
      <c r="G17" s="440">
        <v>0</v>
      </c>
      <c r="H17" s="441">
        <v>0</v>
      </c>
      <c r="I17" s="440">
        <v>0</v>
      </c>
      <c r="J17" s="441">
        <v>0</v>
      </c>
      <c r="K17" s="440">
        <v>0</v>
      </c>
    </row>
    <row r="18" spans="1:11" ht="14.25">
      <c r="A18" s="438">
        <v>7</v>
      </c>
      <c r="B18" s="439" t="s">
        <v>886</v>
      </c>
      <c r="C18" s="440">
        <v>692</v>
      </c>
      <c r="D18" s="441">
        <f t="shared" si="0"/>
        <v>34.6</v>
      </c>
      <c r="E18" s="440">
        <v>692</v>
      </c>
      <c r="F18" s="441">
        <v>34.6</v>
      </c>
      <c r="G18" s="440">
        <v>0</v>
      </c>
      <c r="H18" s="441">
        <v>0</v>
      </c>
      <c r="I18" s="440">
        <v>0</v>
      </c>
      <c r="J18" s="441">
        <v>0</v>
      </c>
      <c r="K18" s="440">
        <v>0</v>
      </c>
    </row>
    <row r="19" spans="1:11" ht="14.25">
      <c r="A19" s="438">
        <v>8</v>
      </c>
      <c r="B19" s="439" t="s">
        <v>887</v>
      </c>
      <c r="C19" s="440">
        <v>919</v>
      </c>
      <c r="D19" s="441">
        <f t="shared" si="0"/>
        <v>45.95</v>
      </c>
      <c r="E19" s="440">
        <v>919</v>
      </c>
      <c r="F19" s="441">
        <v>45.95</v>
      </c>
      <c r="G19" s="440">
        <v>0</v>
      </c>
      <c r="H19" s="441">
        <v>0</v>
      </c>
      <c r="I19" s="440">
        <v>0</v>
      </c>
      <c r="J19" s="441">
        <v>0</v>
      </c>
      <c r="K19" s="440">
        <v>0</v>
      </c>
    </row>
    <row r="20" spans="1:11" ht="14.25">
      <c r="A20" s="438">
        <v>9</v>
      </c>
      <c r="B20" s="439" t="s">
        <v>913</v>
      </c>
      <c r="C20" s="440">
        <v>1689</v>
      </c>
      <c r="D20" s="441">
        <f t="shared" si="0"/>
        <v>84.45</v>
      </c>
      <c r="E20" s="440">
        <v>1689</v>
      </c>
      <c r="F20" s="441">
        <v>84.45</v>
      </c>
      <c r="G20" s="440">
        <v>0</v>
      </c>
      <c r="H20" s="441">
        <v>0</v>
      </c>
      <c r="I20" s="440">
        <v>0</v>
      </c>
      <c r="J20" s="441">
        <v>0</v>
      </c>
      <c r="K20" s="440">
        <v>0</v>
      </c>
    </row>
    <row r="21" spans="1:11" ht="14.25">
      <c r="A21" s="438">
        <v>10</v>
      </c>
      <c r="B21" s="439" t="s">
        <v>889</v>
      </c>
      <c r="C21" s="440">
        <v>379</v>
      </c>
      <c r="D21" s="441">
        <f t="shared" si="0"/>
        <v>18.95</v>
      </c>
      <c r="E21" s="440">
        <v>379</v>
      </c>
      <c r="F21" s="441">
        <v>18.95</v>
      </c>
      <c r="G21" s="440">
        <v>0</v>
      </c>
      <c r="H21" s="441">
        <v>0</v>
      </c>
      <c r="I21" s="440">
        <v>0</v>
      </c>
      <c r="J21" s="441">
        <v>0</v>
      </c>
      <c r="K21" s="440">
        <v>0</v>
      </c>
    </row>
    <row r="22" spans="1:11" ht="14.25">
      <c r="A22" s="438">
        <v>11</v>
      </c>
      <c r="B22" s="442" t="s">
        <v>890</v>
      </c>
      <c r="C22" s="440">
        <v>653</v>
      </c>
      <c r="D22" s="441">
        <f t="shared" si="0"/>
        <v>32.65</v>
      </c>
      <c r="E22" s="440">
        <v>653</v>
      </c>
      <c r="F22" s="441">
        <v>32.65</v>
      </c>
      <c r="G22" s="440">
        <v>0</v>
      </c>
      <c r="H22" s="441">
        <v>0</v>
      </c>
      <c r="I22" s="440">
        <v>0</v>
      </c>
      <c r="J22" s="441">
        <v>0</v>
      </c>
      <c r="K22" s="440">
        <v>0</v>
      </c>
    </row>
    <row r="23" spans="1:11" ht="14.25">
      <c r="A23" s="438">
        <v>12</v>
      </c>
      <c r="B23" s="442" t="s">
        <v>891</v>
      </c>
      <c r="C23" s="440">
        <v>1266</v>
      </c>
      <c r="D23" s="441">
        <f t="shared" si="0"/>
        <v>63.3</v>
      </c>
      <c r="E23" s="440">
        <v>1266</v>
      </c>
      <c r="F23" s="441">
        <v>63.3</v>
      </c>
      <c r="G23" s="440">
        <v>0</v>
      </c>
      <c r="H23" s="441">
        <v>0</v>
      </c>
      <c r="I23" s="440">
        <v>0</v>
      </c>
      <c r="J23" s="441">
        <v>0</v>
      </c>
      <c r="K23" s="440">
        <v>0</v>
      </c>
    </row>
    <row r="24" spans="1:11" ht="14.25">
      <c r="A24" s="438">
        <v>13</v>
      </c>
      <c r="B24" s="442" t="s">
        <v>892</v>
      </c>
      <c r="C24" s="440">
        <v>1651</v>
      </c>
      <c r="D24" s="441">
        <f t="shared" si="0"/>
        <v>82.55</v>
      </c>
      <c r="E24" s="440">
        <v>1651</v>
      </c>
      <c r="F24" s="441">
        <v>82.55</v>
      </c>
      <c r="G24" s="440">
        <v>0</v>
      </c>
      <c r="H24" s="441">
        <v>0</v>
      </c>
      <c r="I24" s="440">
        <v>0</v>
      </c>
      <c r="J24" s="441">
        <v>0</v>
      </c>
      <c r="K24" s="440">
        <v>0</v>
      </c>
    </row>
    <row r="25" spans="1:11" ht="14.25">
      <c r="A25" s="438">
        <v>14</v>
      </c>
      <c r="B25" s="442" t="s">
        <v>893</v>
      </c>
      <c r="C25" s="440">
        <v>856</v>
      </c>
      <c r="D25" s="441">
        <f t="shared" si="0"/>
        <v>42.8</v>
      </c>
      <c r="E25" s="440">
        <v>856</v>
      </c>
      <c r="F25" s="441">
        <v>42.8</v>
      </c>
      <c r="G25" s="440">
        <v>0</v>
      </c>
      <c r="H25" s="441">
        <v>0</v>
      </c>
      <c r="I25" s="440">
        <v>0</v>
      </c>
      <c r="J25" s="441">
        <v>0</v>
      </c>
      <c r="K25" s="440">
        <v>0</v>
      </c>
    </row>
    <row r="26" spans="1:11" s="12" customFormat="1" ht="14.25">
      <c r="A26" s="438">
        <v>15</v>
      </c>
      <c r="B26" s="442" t="s">
        <v>894</v>
      </c>
      <c r="C26" s="440">
        <v>642</v>
      </c>
      <c r="D26" s="441">
        <f t="shared" si="0"/>
        <v>32.1</v>
      </c>
      <c r="E26" s="440">
        <v>642</v>
      </c>
      <c r="F26" s="441">
        <v>32.1</v>
      </c>
      <c r="G26" s="440">
        <v>0</v>
      </c>
      <c r="H26" s="441">
        <v>0</v>
      </c>
      <c r="I26" s="440">
        <v>0</v>
      </c>
      <c r="J26" s="441">
        <v>0</v>
      </c>
      <c r="K26" s="440">
        <v>0</v>
      </c>
    </row>
    <row r="27" spans="1:11" s="12" customFormat="1" ht="14.25">
      <c r="A27" s="438">
        <v>16</v>
      </c>
      <c r="B27" s="442" t="s">
        <v>895</v>
      </c>
      <c r="C27" s="440">
        <v>316</v>
      </c>
      <c r="D27" s="441">
        <f t="shared" si="0"/>
        <v>15.8</v>
      </c>
      <c r="E27" s="440">
        <v>316</v>
      </c>
      <c r="F27" s="441">
        <v>15.8</v>
      </c>
      <c r="G27" s="440">
        <v>0</v>
      </c>
      <c r="H27" s="441">
        <v>0</v>
      </c>
      <c r="I27" s="440">
        <v>0</v>
      </c>
      <c r="J27" s="441">
        <v>0</v>
      </c>
      <c r="K27" s="440">
        <v>0</v>
      </c>
    </row>
    <row r="28" spans="1:11" s="12" customFormat="1" ht="14.25">
      <c r="A28" s="438">
        <v>17</v>
      </c>
      <c r="B28" s="442" t="s">
        <v>896</v>
      </c>
      <c r="C28" s="440">
        <v>1052</v>
      </c>
      <c r="D28" s="441">
        <f t="shared" si="0"/>
        <v>52.6</v>
      </c>
      <c r="E28" s="440">
        <v>1052</v>
      </c>
      <c r="F28" s="441">
        <v>52.6</v>
      </c>
      <c r="G28" s="440">
        <v>0</v>
      </c>
      <c r="H28" s="441">
        <v>0</v>
      </c>
      <c r="I28" s="440">
        <v>0</v>
      </c>
      <c r="J28" s="441">
        <v>0</v>
      </c>
      <c r="K28" s="440">
        <v>0</v>
      </c>
    </row>
    <row r="29" spans="1:11" s="12" customFormat="1" ht="14.25">
      <c r="A29" s="438">
        <v>18</v>
      </c>
      <c r="B29" s="442" t="s">
        <v>897</v>
      </c>
      <c r="C29" s="440">
        <v>810</v>
      </c>
      <c r="D29" s="441">
        <f t="shared" si="0"/>
        <v>40.5</v>
      </c>
      <c r="E29" s="440">
        <v>810</v>
      </c>
      <c r="F29" s="441">
        <v>40.5</v>
      </c>
      <c r="G29" s="440">
        <v>0</v>
      </c>
      <c r="H29" s="441">
        <v>0</v>
      </c>
      <c r="I29" s="440">
        <v>0</v>
      </c>
      <c r="J29" s="441">
        <v>0</v>
      </c>
      <c r="K29" s="440">
        <v>0</v>
      </c>
    </row>
    <row r="30" spans="1:11" s="12" customFormat="1" ht="14.25">
      <c r="A30" s="438">
        <v>19</v>
      </c>
      <c r="B30" s="442" t="s">
        <v>898</v>
      </c>
      <c r="C30" s="440">
        <v>815</v>
      </c>
      <c r="D30" s="441">
        <f t="shared" si="0"/>
        <v>40.75</v>
      </c>
      <c r="E30" s="440">
        <v>815</v>
      </c>
      <c r="F30" s="441">
        <v>40.75</v>
      </c>
      <c r="G30" s="440">
        <v>0</v>
      </c>
      <c r="H30" s="441">
        <v>0</v>
      </c>
      <c r="I30" s="440">
        <v>0</v>
      </c>
      <c r="J30" s="441">
        <v>0</v>
      </c>
      <c r="K30" s="440">
        <v>0</v>
      </c>
    </row>
    <row r="31" spans="1:11" ht="15.75" customHeight="1">
      <c r="A31" s="438">
        <v>20</v>
      </c>
      <c r="B31" s="442" t="s">
        <v>899</v>
      </c>
      <c r="C31" s="440">
        <v>1443</v>
      </c>
      <c r="D31" s="441">
        <f t="shared" si="0"/>
        <v>72.15</v>
      </c>
      <c r="E31" s="440">
        <v>1443</v>
      </c>
      <c r="F31" s="441">
        <v>72.15</v>
      </c>
      <c r="G31" s="440">
        <v>0</v>
      </c>
      <c r="H31" s="441">
        <v>0</v>
      </c>
      <c r="I31" s="440">
        <v>0</v>
      </c>
      <c r="J31" s="441">
        <v>0</v>
      </c>
      <c r="K31" s="440">
        <v>0</v>
      </c>
    </row>
    <row r="32" spans="1:16" s="15" customFormat="1" ht="13.5" customHeight="1">
      <c r="A32" s="438">
        <v>21</v>
      </c>
      <c r="B32" s="442" t="s">
        <v>900</v>
      </c>
      <c r="C32" s="440">
        <v>1666</v>
      </c>
      <c r="D32" s="441">
        <f t="shared" si="0"/>
        <v>83.3</v>
      </c>
      <c r="E32" s="440">
        <v>1666</v>
      </c>
      <c r="F32" s="441">
        <v>83.3</v>
      </c>
      <c r="G32" s="440">
        <v>0</v>
      </c>
      <c r="H32" s="441">
        <v>0</v>
      </c>
      <c r="I32" s="440">
        <v>0</v>
      </c>
      <c r="J32" s="441">
        <v>0</v>
      </c>
      <c r="K32" s="440">
        <v>0</v>
      </c>
      <c r="L32" s="83"/>
      <c r="M32" s="83"/>
      <c r="N32" s="83"/>
      <c r="O32" s="83"/>
      <c r="P32" s="83"/>
    </row>
    <row r="33" spans="1:16" s="15" customFormat="1" ht="12.75" customHeight="1">
      <c r="A33" s="438">
        <v>22</v>
      </c>
      <c r="B33" s="442" t="s">
        <v>901</v>
      </c>
      <c r="C33" s="440">
        <v>978</v>
      </c>
      <c r="D33" s="441">
        <f t="shared" si="0"/>
        <v>48.9</v>
      </c>
      <c r="E33" s="440">
        <v>978</v>
      </c>
      <c r="F33" s="441">
        <v>48.9</v>
      </c>
      <c r="G33" s="440">
        <v>0</v>
      </c>
      <c r="H33" s="441">
        <v>0</v>
      </c>
      <c r="I33" s="440">
        <v>0</v>
      </c>
      <c r="J33" s="441">
        <v>0</v>
      </c>
      <c r="K33" s="440">
        <v>0</v>
      </c>
      <c r="L33" s="83"/>
      <c r="M33" s="83"/>
      <c r="N33" s="83"/>
      <c r="O33" s="83"/>
      <c r="P33" s="83"/>
    </row>
    <row r="34" spans="1:16" s="15" customFormat="1" ht="12.75" customHeight="1">
      <c r="A34" s="438">
        <v>23</v>
      </c>
      <c r="B34" s="442" t="s">
        <v>902</v>
      </c>
      <c r="C34" s="440">
        <v>1005</v>
      </c>
      <c r="D34" s="441">
        <f t="shared" si="0"/>
        <v>50.25</v>
      </c>
      <c r="E34" s="440">
        <v>1005</v>
      </c>
      <c r="F34" s="441">
        <v>50.25</v>
      </c>
      <c r="G34" s="440">
        <v>0</v>
      </c>
      <c r="H34" s="441">
        <v>0</v>
      </c>
      <c r="I34" s="440">
        <v>0</v>
      </c>
      <c r="J34" s="441">
        <v>0</v>
      </c>
      <c r="K34" s="440">
        <v>0</v>
      </c>
      <c r="L34" s="83"/>
      <c r="M34" s="83"/>
      <c r="N34" s="83"/>
      <c r="O34" s="83"/>
      <c r="P34" s="83"/>
    </row>
    <row r="35" spans="1:11" s="15" customFormat="1" ht="14.25">
      <c r="A35" s="438">
        <v>24</v>
      </c>
      <c r="B35" s="442" t="s">
        <v>903</v>
      </c>
      <c r="C35" s="440">
        <v>997</v>
      </c>
      <c r="D35" s="441">
        <f t="shared" si="0"/>
        <v>49.85</v>
      </c>
      <c r="E35" s="440">
        <v>997</v>
      </c>
      <c r="F35" s="441">
        <v>49.85</v>
      </c>
      <c r="G35" s="440">
        <v>0</v>
      </c>
      <c r="H35" s="441">
        <v>0</v>
      </c>
      <c r="I35" s="440">
        <v>0</v>
      </c>
      <c r="J35" s="441">
        <v>0</v>
      </c>
      <c r="K35" s="440">
        <v>0</v>
      </c>
    </row>
    <row r="36" spans="1:11" s="15" customFormat="1" ht="14.25">
      <c r="A36" s="438">
        <v>25</v>
      </c>
      <c r="B36" s="442" t="s">
        <v>904</v>
      </c>
      <c r="C36" s="440">
        <v>501</v>
      </c>
      <c r="D36" s="441">
        <f t="shared" si="0"/>
        <v>25.05</v>
      </c>
      <c r="E36" s="440">
        <v>501</v>
      </c>
      <c r="F36" s="441">
        <v>25.05</v>
      </c>
      <c r="G36" s="440">
        <v>0</v>
      </c>
      <c r="H36" s="441">
        <v>0</v>
      </c>
      <c r="I36" s="440">
        <v>0</v>
      </c>
      <c r="J36" s="441">
        <v>0</v>
      </c>
      <c r="K36" s="440">
        <v>0</v>
      </c>
    </row>
    <row r="37" spans="1:11" ht="14.25">
      <c r="A37" s="438">
        <v>26</v>
      </c>
      <c r="B37" s="442" t="s">
        <v>905</v>
      </c>
      <c r="C37" s="440">
        <v>805</v>
      </c>
      <c r="D37" s="441">
        <f t="shared" si="0"/>
        <v>40.25</v>
      </c>
      <c r="E37" s="440">
        <v>805</v>
      </c>
      <c r="F37" s="441">
        <v>40.25</v>
      </c>
      <c r="G37" s="440">
        <v>0</v>
      </c>
      <c r="H37" s="441">
        <v>0</v>
      </c>
      <c r="I37" s="440">
        <v>0</v>
      </c>
      <c r="J37" s="441">
        <v>0</v>
      </c>
      <c r="K37" s="440">
        <v>0</v>
      </c>
    </row>
    <row r="38" spans="1:11" ht="12.75">
      <c r="A38" s="443">
        <v>27</v>
      </c>
      <c r="B38" s="444" t="s">
        <v>906</v>
      </c>
      <c r="C38" s="445">
        <v>1070</v>
      </c>
      <c r="D38" s="441">
        <f t="shared" si="0"/>
        <v>53.5</v>
      </c>
      <c r="E38" s="445">
        <v>1070</v>
      </c>
      <c r="F38" s="441">
        <v>53.5</v>
      </c>
      <c r="G38" s="446">
        <v>0</v>
      </c>
      <c r="H38" s="447">
        <v>0</v>
      </c>
      <c r="I38" s="445">
        <v>0</v>
      </c>
      <c r="J38" s="447">
        <v>0</v>
      </c>
      <c r="K38" s="445">
        <v>0</v>
      </c>
    </row>
    <row r="39" spans="1:11" ht="12.75">
      <c r="A39" s="443">
        <v>28</v>
      </c>
      <c r="B39" s="444" t="s">
        <v>907</v>
      </c>
      <c r="C39" s="445">
        <v>256</v>
      </c>
      <c r="D39" s="441">
        <f t="shared" si="0"/>
        <v>12.8</v>
      </c>
      <c r="E39" s="445">
        <v>256</v>
      </c>
      <c r="F39" s="441">
        <v>12.8</v>
      </c>
      <c r="G39" s="446">
        <v>0</v>
      </c>
      <c r="H39" s="447">
        <v>0</v>
      </c>
      <c r="I39" s="445">
        <v>0</v>
      </c>
      <c r="J39" s="447">
        <v>0</v>
      </c>
      <c r="K39" s="445">
        <v>0</v>
      </c>
    </row>
    <row r="40" spans="1:11" ht="12.75">
      <c r="A40" s="443">
        <v>29</v>
      </c>
      <c r="B40" s="444" t="s">
        <v>908</v>
      </c>
      <c r="C40" s="445">
        <v>1472</v>
      </c>
      <c r="D40" s="441">
        <f t="shared" si="0"/>
        <v>73.6</v>
      </c>
      <c r="E40" s="445">
        <v>1472</v>
      </c>
      <c r="F40" s="441">
        <v>73.6</v>
      </c>
      <c r="G40" s="446">
        <v>0</v>
      </c>
      <c r="H40" s="447">
        <v>0</v>
      </c>
      <c r="I40" s="445">
        <v>0</v>
      </c>
      <c r="J40" s="447">
        <v>0</v>
      </c>
      <c r="K40" s="445">
        <v>0</v>
      </c>
    </row>
    <row r="41" spans="1:11" ht="12.75">
      <c r="A41" s="443">
        <v>30</v>
      </c>
      <c r="B41" s="444" t="s">
        <v>909</v>
      </c>
      <c r="C41" s="445">
        <v>611</v>
      </c>
      <c r="D41" s="441">
        <f t="shared" si="0"/>
        <v>30.55</v>
      </c>
      <c r="E41" s="445">
        <v>611</v>
      </c>
      <c r="F41" s="441">
        <v>30.55</v>
      </c>
      <c r="G41" s="446">
        <v>0</v>
      </c>
      <c r="H41" s="447">
        <v>0</v>
      </c>
      <c r="I41" s="445">
        <v>0</v>
      </c>
      <c r="J41" s="447">
        <v>0</v>
      </c>
      <c r="K41" s="445">
        <v>0</v>
      </c>
    </row>
    <row r="42" spans="1:11" ht="12.75">
      <c r="A42" s="443">
        <v>31</v>
      </c>
      <c r="B42" s="444" t="s">
        <v>910</v>
      </c>
      <c r="C42" s="445">
        <v>685</v>
      </c>
      <c r="D42" s="441">
        <f t="shared" si="0"/>
        <v>34.25</v>
      </c>
      <c r="E42" s="445">
        <v>685</v>
      </c>
      <c r="F42" s="441">
        <v>34.25</v>
      </c>
      <c r="G42" s="446">
        <v>0</v>
      </c>
      <c r="H42" s="447">
        <v>0</v>
      </c>
      <c r="I42" s="445">
        <v>0</v>
      </c>
      <c r="J42" s="447">
        <v>0</v>
      </c>
      <c r="K42" s="445">
        <v>0</v>
      </c>
    </row>
    <row r="43" spans="1:11" ht="12.75">
      <c r="A43" s="443">
        <v>32</v>
      </c>
      <c r="B43" s="444" t="s">
        <v>911</v>
      </c>
      <c r="C43" s="445">
        <v>1108</v>
      </c>
      <c r="D43" s="441">
        <f t="shared" si="0"/>
        <v>55.4</v>
      </c>
      <c r="E43" s="445">
        <v>1108</v>
      </c>
      <c r="F43" s="441">
        <v>55.4</v>
      </c>
      <c r="G43" s="446">
        <v>0</v>
      </c>
      <c r="H43" s="447">
        <v>0</v>
      </c>
      <c r="I43" s="445">
        <v>0</v>
      </c>
      <c r="J43" s="447">
        <v>0</v>
      </c>
      <c r="K43" s="445">
        <v>0</v>
      </c>
    </row>
    <row r="44" spans="1:11" ht="12.75">
      <c r="A44" s="443">
        <v>33</v>
      </c>
      <c r="B44" s="444" t="s">
        <v>912</v>
      </c>
      <c r="C44" s="445">
        <v>603</v>
      </c>
      <c r="D44" s="441">
        <f t="shared" si="0"/>
        <v>30.15</v>
      </c>
      <c r="E44" s="445">
        <v>603</v>
      </c>
      <c r="F44" s="441">
        <v>30.15</v>
      </c>
      <c r="G44" s="446">
        <v>0</v>
      </c>
      <c r="H44" s="447">
        <v>0</v>
      </c>
      <c r="I44" s="445">
        <v>0</v>
      </c>
      <c r="J44" s="447">
        <v>0</v>
      </c>
      <c r="K44" s="445">
        <v>0</v>
      </c>
    </row>
    <row r="45" spans="1:11" ht="12.75">
      <c r="A45" s="356" t="s">
        <v>17</v>
      </c>
      <c r="B45" s="448"/>
      <c r="C45" s="448">
        <f>SUM(C12:C44)</f>
        <v>33540</v>
      </c>
      <c r="D45" s="448">
        <f>SUM(D12:D44)</f>
        <v>1676.9999999999998</v>
      </c>
      <c r="E45" s="448">
        <f>SUM(E12:E44)</f>
        <v>33540</v>
      </c>
      <c r="F45" s="448">
        <f>SUM(F12:F44)</f>
        <v>1676.9999999999998</v>
      </c>
      <c r="G45" s="449">
        <v>0</v>
      </c>
      <c r="H45" s="449">
        <v>0</v>
      </c>
      <c r="I45" s="449">
        <v>0</v>
      </c>
      <c r="J45" s="449">
        <v>0</v>
      </c>
      <c r="K45" s="449">
        <v>0</v>
      </c>
    </row>
    <row r="46" spans="1:11" ht="12.75">
      <c r="A46" s="450"/>
      <c r="B46" s="450"/>
      <c r="C46" s="450"/>
      <c r="D46" s="450"/>
      <c r="E46" s="450"/>
      <c r="F46" s="450"/>
      <c r="G46" s="450"/>
      <c r="H46" s="450"/>
      <c r="I46" s="450"/>
      <c r="J46" s="450"/>
      <c r="K46" s="450"/>
    </row>
    <row r="47" spans="1:11" ht="12.75">
      <c r="A47" s="451" t="s">
        <v>40</v>
      </c>
      <c r="B47" s="450"/>
      <c r="C47" s="450"/>
      <c r="D47" s="450"/>
      <c r="E47" s="450"/>
      <c r="F47" s="450"/>
      <c r="G47" s="450"/>
      <c r="H47" s="450"/>
      <c r="I47" s="450"/>
      <c r="J47" s="450"/>
      <c r="K47" s="450"/>
    </row>
    <row r="49" spans="1:11" ht="15.75">
      <c r="A49" s="14" t="s">
        <v>20</v>
      </c>
      <c r="B49" s="83"/>
      <c r="C49" s="83"/>
      <c r="D49" s="83"/>
      <c r="E49" s="83"/>
      <c r="F49" s="83"/>
      <c r="G49" s="83"/>
      <c r="H49" s="83"/>
      <c r="I49" s="794" t="s">
        <v>929</v>
      </c>
      <c r="J49" s="794"/>
      <c r="K49" s="794"/>
    </row>
    <row r="50" spans="1:11" ht="15.75">
      <c r="A50" s="83"/>
      <c r="B50" s="83"/>
      <c r="C50" s="83"/>
      <c r="D50" s="83"/>
      <c r="E50" s="83"/>
      <c r="F50" s="83"/>
      <c r="G50" s="83"/>
      <c r="H50" s="83"/>
      <c r="I50" s="794" t="s">
        <v>476</v>
      </c>
      <c r="J50" s="794"/>
      <c r="K50" s="794"/>
    </row>
    <row r="51" spans="1:11" ht="15.75">
      <c r="A51" s="83"/>
      <c r="B51" s="83"/>
      <c r="C51" s="83"/>
      <c r="D51" s="83"/>
      <c r="E51" s="83"/>
      <c r="F51" s="83"/>
      <c r="G51" s="83"/>
      <c r="H51" s="83"/>
      <c r="I51" s="794" t="s">
        <v>1089</v>
      </c>
      <c r="J51" s="794"/>
      <c r="K51" s="794"/>
    </row>
    <row r="52" spans="2:11" ht="12.75">
      <c r="B52" s="14"/>
      <c r="C52" s="14"/>
      <c r="D52" s="14"/>
      <c r="E52" s="14"/>
      <c r="F52" s="14"/>
      <c r="G52" s="15"/>
      <c r="H52" s="36"/>
      <c r="I52" s="36"/>
      <c r="J52" s="15"/>
      <c r="K52" s="15"/>
    </row>
    <row r="53" spans="1:11" ht="12.75">
      <c r="A53" s="14"/>
      <c r="B53" s="15"/>
      <c r="C53" s="15"/>
      <c r="D53" s="15"/>
      <c r="E53" s="15"/>
      <c r="F53" s="15"/>
      <c r="G53" s="15"/>
      <c r="H53" s="15"/>
      <c r="I53" s="15"/>
      <c r="J53" s="15"/>
      <c r="K53" s="15"/>
    </row>
  </sheetData>
  <sheetProtection/>
  <mergeCells count="18">
    <mergeCell ref="C9:D9"/>
    <mergeCell ref="A5:L5"/>
    <mergeCell ref="K9:K10"/>
    <mergeCell ref="A7:B7"/>
    <mergeCell ref="A9:A10"/>
    <mergeCell ref="B9:B10"/>
    <mergeCell ref="E9:F9"/>
    <mergeCell ref="G9:H9"/>
    <mergeCell ref="I49:K49"/>
    <mergeCell ref="I50:K50"/>
    <mergeCell ref="I51:K51"/>
    <mergeCell ref="J1:K1"/>
    <mergeCell ref="I9:J9"/>
    <mergeCell ref="D1:E1"/>
    <mergeCell ref="A2:J2"/>
    <mergeCell ref="A3:J3"/>
    <mergeCell ref="I7:K7"/>
    <mergeCell ref="C8:J8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72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view="pageBreakPreview" zoomScale="90" zoomScaleSheetLayoutView="90" zoomScalePageLayoutView="0" workbookViewId="0" topLeftCell="A22">
      <selection activeCell="I50" sqref="I50:K52"/>
    </sheetView>
  </sheetViews>
  <sheetFormatPr defaultColWidth="9.140625" defaultRowHeight="12.75"/>
  <cols>
    <col min="2" max="2" width="19.00390625" style="0" customWidth="1"/>
    <col min="3" max="3" width="16.28125" style="0" customWidth="1"/>
    <col min="4" max="4" width="15.8515625" style="0" customWidth="1"/>
    <col min="5" max="5" width="9.28125" style="0" customWidth="1"/>
    <col min="6" max="6" width="13.57421875" style="0" customWidth="1"/>
    <col min="7" max="7" width="9.7109375" style="0" customWidth="1"/>
    <col min="8" max="8" width="10.421875" style="0" customWidth="1"/>
    <col min="9" max="9" width="15.28125" style="0" customWidth="1"/>
    <col min="10" max="10" width="19.28125" style="0" customWidth="1"/>
    <col min="11" max="11" width="15.00390625" style="0" customWidth="1"/>
  </cols>
  <sheetData>
    <row r="1" spans="4:11" ht="22.5" customHeight="1">
      <c r="D1" s="751"/>
      <c r="E1" s="751"/>
      <c r="H1" s="43"/>
      <c r="J1" s="860" t="s">
        <v>473</v>
      </c>
      <c r="K1" s="860"/>
    </row>
    <row r="2" spans="1:10" ht="15">
      <c r="A2" s="862" t="s">
        <v>0</v>
      </c>
      <c r="B2" s="862"/>
      <c r="C2" s="862"/>
      <c r="D2" s="862"/>
      <c r="E2" s="862"/>
      <c r="F2" s="862"/>
      <c r="G2" s="862"/>
      <c r="H2" s="862"/>
      <c r="I2" s="862"/>
      <c r="J2" s="862"/>
    </row>
    <row r="3" spans="1:10" ht="18">
      <c r="A3" s="893" t="s">
        <v>697</v>
      </c>
      <c r="B3" s="893"/>
      <c r="C3" s="893"/>
      <c r="D3" s="893"/>
      <c r="E3" s="893"/>
      <c r="F3" s="893"/>
      <c r="G3" s="893"/>
      <c r="H3" s="893"/>
      <c r="I3" s="893"/>
      <c r="J3" s="893"/>
    </row>
    <row r="4" ht="10.5" customHeight="1"/>
    <row r="5" spans="1:12" s="15" customFormat="1" ht="15.75" customHeight="1">
      <c r="A5" s="995" t="s">
        <v>482</v>
      </c>
      <c r="B5" s="995"/>
      <c r="C5" s="995"/>
      <c r="D5" s="995"/>
      <c r="E5" s="995"/>
      <c r="F5" s="995"/>
      <c r="G5" s="995"/>
      <c r="H5" s="995"/>
      <c r="I5" s="995"/>
      <c r="J5" s="995"/>
      <c r="K5" s="995"/>
      <c r="L5" s="995"/>
    </row>
    <row r="6" spans="1:10" s="15" customFormat="1" ht="15.75" customHeight="1">
      <c r="A6" s="46"/>
      <c r="B6" s="46"/>
      <c r="C6" s="46"/>
      <c r="D6" s="46"/>
      <c r="E6" s="46"/>
      <c r="F6" s="46"/>
      <c r="G6" s="46"/>
      <c r="H6" s="46"/>
      <c r="I6" s="46"/>
      <c r="J6" s="46"/>
    </row>
    <row r="7" spans="1:11" s="15" customFormat="1" ht="12.75">
      <c r="A7" s="750" t="s">
        <v>158</v>
      </c>
      <c r="B7" s="750"/>
      <c r="I7" s="931" t="s">
        <v>779</v>
      </c>
      <c r="J7" s="931"/>
      <c r="K7" s="931"/>
    </row>
    <row r="8" spans="3:10" s="13" customFormat="1" ht="15.75" hidden="1">
      <c r="C8" s="862" t="s">
        <v>14</v>
      </c>
      <c r="D8" s="862"/>
      <c r="E8" s="862"/>
      <c r="F8" s="862"/>
      <c r="G8" s="862"/>
      <c r="H8" s="862"/>
      <c r="I8" s="862"/>
      <c r="J8" s="862"/>
    </row>
    <row r="9" spans="1:19" ht="31.5" customHeight="1">
      <c r="A9" s="858" t="s">
        <v>22</v>
      </c>
      <c r="B9" s="858" t="s">
        <v>36</v>
      </c>
      <c r="C9" s="740" t="s">
        <v>765</v>
      </c>
      <c r="D9" s="741"/>
      <c r="E9" s="740" t="s">
        <v>472</v>
      </c>
      <c r="F9" s="741"/>
      <c r="G9" s="740" t="s">
        <v>38</v>
      </c>
      <c r="H9" s="741"/>
      <c r="I9" s="758" t="s">
        <v>104</v>
      </c>
      <c r="J9" s="758"/>
      <c r="K9" s="858" t="s">
        <v>509</v>
      </c>
      <c r="R9" s="9"/>
      <c r="S9" s="12"/>
    </row>
    <row r="10" spans="1:11" s="14" customFormat="1" ht="46.5" customHeight="1">
      <c r="A10" s="859"/>
      <c r="B10" s="859"/>
      <c r="C10" s="5" t="s">
        <v>39</v>
      </c>
      <c r="D10" s="5" t="s">
        <v>103</v>
      </c>
      <c r="E10" s="5" t="s">
        <v>39</v>
      </c>
      <c r="F10" s="5" t="s">
        <v>103</v>
      </c>
      <c r="G10" s="5" t="s">
        <v>39</v>
      </c>
      <c r="H10" s="5" t="s">
        <v>103</v>
      </c>
      <c r="I10" s="5" t="s">
        <v>133</v>
      </c>
      <c r="J10" s="5" t="s">
        <v>134</v>
      </c>
      <c r="K10" s="859"/>
    </row>
    <row r="11" spans="1:11" ht="12.75">
      <c r="A11" s="279">
        <v>1</v>
      </c>
      <c r="B11" s="279">
        <v>2</v>
      </c>
      <c r="C11" s="279">
        <v>3</v>
      </c>
      <c r="D11" s="279">
        <v>4</v>
      </c>
      <c r="E11" s="279">
        <v>5</v>
      </c>
      <c r="F11" s="279">
        <v>6</v>
      </c>
      <c r="G11" s="279">
        <v>7</v>
      </c>
      <c r="H11" s="279">
        <v>8</v>
      </c>
      <c r="I11" s="279">
        <v>9</v>
      </c>
      <c r="J11" s="279">
        <v>10</v>
      </c>
      <c r="K11" s="279">
        <v>11</v>
      </c>
    </row>
    <row r="12" spans="1:11" ht="14.25">
      <c r="A12" s="140">
        <v>1</v>
      </c>
      <c r="B12" s="452" t="s">
        <v>879</v>
      </c>
      <c r="C12" s="453">
        <v>1099</v>
      </c>
      <c r="D12" s="454">
        <v>54.95</v>
      </c>
      <c r="E12" s="453">
        <v>1099</v>
      </c>
      <c r="F12" s="454">
        <v>54.95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</row>
    <row r="13" spans="1:11" ht="14.25">
      <c r="A13" s="140">
        <v>2</v>
      </c>
      <c r="B13" s="452" t="s">
        <v>881</v>
      </c>
      <c r="C13" s="453">
        <v>698</v>
      </c>
      <c r="D13" s="454">
        <v>34.9</v>
      </c>
      <c r="E13" s="453">
        <v>698</v>
      </c>
      <c r="F13" s="454">
        <v>34.9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</row>
    <row r="14" spans="1:11" ht="14.25">
      <c r="A14" s="140">
        <v>3</v>
      </c>
      <c r="B14" s="452" t="s">
        <v>882</v>
      </c>
      <c r="C14" s="453">
        <v>1453</v>
      </c>
      <c r="D14" s="454">
        <v>72.65</v>
      </c>
      <c r="E14" s="453">
        <v>1453</v>
      </c>
      <c r="F14" s="454">
        <v>72.65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</row>
    <row r="15" spans="1:11" ht="14.25">
      <c r="A15" s="140">
        <v>4</v>
      </c>
      <c r="B15" s="452" t="s">
        <v>883</v>
      </c>
      <c r="C15" s="453">
        <v>970</v>
      </c>
      <c r="D15" s="454">
        <v>48.5</v>
      </c>
      <c r="E15" s="453">
        <v>970</v>
      </c>
      <c r="F15" s="454">
        <v>48.5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</row>
    <row r="16" spans="1:11" ht="14.25">
      <c r="A16" s="140">
        <v>5</v>
      </c>
      <c r="B16" s="452" t="s">
        <v>884</v>
      </c>
      <c r="C16" s="453">
        <v>2290</v>
      </c>
      <c r="D16" s="454">
        <v>114.5</v>
      </c>
      <c r="E16" s="453">
        <v>2290</v>
      </c>
      <c r="F16" s="454">
        <v>114.5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</row>
    <row r="17" spans="1:11" ht="14.25">
      <c r="A17" s="140">
        <v>6</v>
      </c>
      <c r="B17" s="455" t="s">
        <v>885</v>
      </c>
      <c r="C17" s="456">
        <v>930</v>
      </c>
      <c r="D17" s="457">
        <v>46.5</v>
      </c>
      <c r="E17" s="456">
        <v>930</v>
      </c>
      <c r="F17" s="457">
        <v>46.5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</row>
    <row r="18" spans="1:11" ht="14.25">
      <c r="A18" s="140">
        <v>7</v>
      </c>
      <c r="B18" s="455" t="s">
        <v>886</v>
      </c>
      <c r="C18" s="456">
        <v>746</v>
      </c>
      <c r="D18" s="457">
        <v>37.3</v>
      </c>
      <c r="E18" s="456">
        <v>746</v>
      </c>
      <c r="F18" s="457">
        <v>37.3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</row>
    <row r="19" spans="1:11" ht="14.25">
      <c r="A19" s="140">
        <v>8</v>
      </c>
      <c r="B19" s="455" t="s">
        <v>887</v>
      </c>
      <c r="C19" s="456">
        <v>820</v>
      </c>
      <c r="D19" s="457">
        <v>41</v>
      </c>
      <c r="E19" s="456">
        <v>820</v>
      </c>
      <c r="F19" s="457">
        <v>41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</row>
    <row r="20" spans="1:11" ht="14.25">
      <c r="A20" s="140">
        <v>9</v>
      </c>
      <c r="B20" s="455" t="s">
        <v>913</v>
      </c>
      <c r="C20" s="456">
        <v>1488</v>
      </c>
      <c r="D20" s="457">
        <v>74.4</v>
      </c>
      <c r="E20" s="456">
        <v>1488</v>
      </c>
      <c r="F20" s="457">
        <v>74.4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</row>
    <row r="21" spans="1:11" ht="14.25">
      <c r="A21" s="140">
        <v>10</v>
      </c>
      <c r="B21" s="455" t="s">
        <v>889</v>
      </c>
      <c r="C21" s="456">
        <v>350</v>
      </c>
      <c r="D21" s="457">
        <v>17.5</v>
      </c>
      <c r="E21" s="456">
        <v>350</v>
      </c>
      <c r="F21" s="457">
        <v>17.5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</row>
    <row r="22" spans="1:11" ht="14.25">
      <c r="A22" s="140">
        <v>11</v>
      </c>
      <c r="B22" s="458" t="s">
        <v>890</v>
      </c>
      <c r="C22" s="456">
        <v>589</v>
      </c>
      <c r="D22" s="457">
        <v>29.45</v>
      </c>
      <c r="E22" s="456">
        <v>589</v>
      </c>
      <c r="F22" s="457">
        <v>29.45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</row>
    <row r="23" spans="1:11" ht="14.25">
      <c r="A23" s="140">
        <v>12</v>
      </c>
      <c r="B23" s="458" t="s">
        <v>891</v>
      </c>
      <c r="C23" s="456">
        <v>1121</v>
      </c>
      <c r="D23" s="457">
        <v>56.05</v>
      </c>
      <c r="E23" s="456">
        <v>1121</v>
      </c>
      <c r="F23" s="457">
        <v>56.05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</row>
    <row r="24" spans="1:11" ht="14.25">
      <c r="A24" s="140">
        <v>13</v>
      </c>
      <c r="B24" s="458" t="s">
        <v>892</v>
      </c>
      <c r="C24" s="456">
        <v>1455</v>
      </c>
      <c r="D24" s="457">
        <v>72.75</v>
      </c>
      <c r="E24" s="456">
        <v>1455</v>
      </c>
      <c r="F24" s="457">
        <v>72.75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</row>
    <row r="25" spans="1:11" ht="14.25">
      <c r="A25" s="140">
        <v>14</v>
      </c>
      <c r="B25" s="458" t="s">
        <v>893</v>
      </c>
      <c r="C25" s="456">
        <v>765</v>
      </c>
      <c r="D25" s="457">
        <v>38.25</v>
      </c>
      <c r="E25" s="456">
        <v>765</v>
      </c>
      <c r="F25" s="457">
        <v>38.25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</row>
    <row r="26" spans="1:11" s="12" customFormat="1" ht="14.25">
      <c r="A26" s="140">
        <v>15</v>
      </c>
      <c r="B26" s="458" t="s">
        <v>894</v>
      </c>
      <c r="C26" s="456">
        <v>579</v>
      </c>
      <c r="D26" s="457">
        <v>28.95</v>
      </c>
      <c r="E26" s="456">
        <v>579</v>
      </c>
      <c r="F26" s="457">
        <v>28.95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</row>
    <row r="27" spans="1:11" s="12" customFormat="1" ht="14.25">
      <c r="A27" s="140">
        <v>16</v>
      </c>
      <c r="B27" s="458" t="s">
        <v>895</v>
      </c>
      <c r="C27" s="456">
        <v>378</v>
      </c>
      <c r="D27" s="457">
        <v>18.9</v>
      </c>
      <c r="E27" s="456">
        <v>378</v>
      </c>
      <c r="F27" s="457">
        <v>18.9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</row>
    <row r="28" spans="1:11" s="12" customFormat="1" ht="14.25">
      <c r="A28" s="140">
        <v>17</v>
      </c>
      <c r="B28" s="458" t="s">
        <v>896</v>
      </c>
      <c r="C28" s="456">
        <v>935</v>
      </c>
      <c r="D28" s="457">
        <v>46.75</v>
      </c>
      <c r="E28" s="456">
        <v>935</v>
      </c>
      <c r="F28" s="457">
        <v>46.75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</row>
    <row r="29" spans="1:11" s="12" customFormat="1" ht="14.25">
      <c r="A29" s="140">
        <v>18</v>
      </c>
      <c r="B29" s="458" t="s">
        <v>897</v>
      </c>
      <c r="C29" s="456">
        <v>725</v>
      </c>
      <c r="D29" s="457">
        <v>36.25</v>
      </c>
      <c r="E29" s="456">
        <v>725</v>
      </c>
      <c r="F29" s="457">
        <v>36.25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</row>
    <row r="30" spans="1:11" s="12" customFormat="1" ht="14.25">
      <c r="A30" s="140">
        <v>19</v>
      </c>
      <c r="B30" s="458" t="s">
        <v>898</v>
      </c>
      <c r="C30" s="456">
        <v>729</v>
      </c>
      <c r="D30" s="457">
        <v>36.45</v>
      </c>
      <c r="E30" s="456">
        <v>729</v>
      </c>
      <c r="F30" s="457">
        <v>36.45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</row>
    <row r="31" spans="1:11" ht="15.75" customHeight="1">
      <c r="A31" s="140">
        <v>20</v>
      </c>
      <c r="B31" s="458" t="s">
        <v>899</v>
      </c>
      <c r="C31" s="456">
        <v>1274</v>
      </c>
      <c r="D31" s="457">
        <v>63.7</v>
      </c>
      <c r="E31" s="456">
        <v>1274</v>
      </c>
      <c r="F31" s="457">
        <v>63.7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</row>
    <row r="32" spans="1:16" s="15" customFormat="1" ht="13.5" customHeight="1">
      <c r="A32" s="140">
        <v>21</v>
      </c>
      <c r="B32" s="458" t="s">
        <v>900</v>
      </c>
      <c r="C32" s="456">
        <v>1453</v>
      </c>
      <c r="D32" s="457">
        <v>72.65</v>
      </c>
      <c r="E32" s="456">
        <v>1453</v>
      </c>
      <c r="F32" s="457">
        <v>72.65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3"/>
      <c r="M32" s="83"/>
      <c r="N32" s="83"/>
      <c r="O32" s="83"/>
      <c r="P32" s="83"/>
    </row>
    <row r="33" spans="1:16" s="15" customFormat="1" ht="12.75" customHeight="1">
      <c r="A33" s="140">
        <v>22</v>
      </c>
      <c r="B33" s="376" t="s">
        <v>901</v>
      </c>
      <c r="C33" s="453">
        <v>871</v>
      </c>
      <c r="D33" s="454">
        <v>43.55</v>
      </c>
      <c r="E33" s="453">
        <v>871</v>
      </c>
      <c r="F33" s="454">
        <v>43.55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3"/>
      <c r="M33" s="83"/>
      <c r="N33" s="83"/>
      <c r="O33" s="83"/>
      <c r="P33" s="83"/>
    </row>
    <row r="34" spans="1:16" s="15" customFormat="1" ht="12.75" customHeight="1">
      <c r="A34" s="140">
        <v>23</v>
      </c>
      <c r="B34" s="376" t="s">
        <v>902</v>
      </c>
      <c r="C34" s="453">
        <v>894</v>
      </c>
      <c r="D34" s="454">
        <v>44.7</v>
      </c>
      <c r="E34" s="453">
        <v>894</v>
      </c>
      <c r="F34" s="454">
        <v>44.7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3"/>
      <c r="M34" s="83"/>
      <c r="N34" s="83"/>
      <c r="O34" s="83"/>
      <c r="P34" s="83"/>
    </row>
    <row r="35" spans="1:11" s="15" customFormat="1" ht="14.25">
      <c r="A35" s="140">
        <v>24</v>
      </c>
      <c r="B35" s="376" t="s">
        <v>903</v>
      </c>
      <c r="C35" s="453">
        <v>887</v>
      </c>
      <c r="D35" s="454">
        <v>44.35</v>
      </c>
      <c r="E35" s="453">
        <v>887</v>
      </c>
      <c r="F35" s="454">
        <v>44.35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</row>
    <row r="36" spans="1:11" s="15" customFormat="1" ht="14.25">
      <c r="A36" s="140">
        <v>25</v>
      </c>
      <c r="B36" s="376" t="s">
        <v>904</v>
      </c>
      <c r="C36" s="453">
        <v>457</v>
      </c>
      <c r="D36" s="454">
        <v>22.85</v>
      </c>
      <c r="E36" s="453">
        <v>457</v>
      </c>
      <c r="F36" s="454">
        <v>22.85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</row>
    <row r="37" spans="1:11" ht="14.25">
      <c r="A37" s="140">
        <v>26</v>
      </c>
      <c r="B37" s="376" t="s">
        <v>905</v>
      </c>
      <c r="C37" s="453">
        <v>721</v>
      </c>
      <c r="D37" s="454">
        <v>36.05</v>
      </c>
      <c r="E37" s="453">
        <v>721</v>
      </c>
      <c r="F37" s="454">
        <v>36.05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</row>
    <row r="38" spans="1:11" ht="14.25">
      <c r="A38" s="8">
        <v>27</v>
      </c>
      <c r="B38" s="9" t="s">
        <v>906</v>
      </c>
      <c r="C38" s="453">
        <v>951</v>
      </c>
      <c r="D38" s="454">
        <v>47.55</v>
      </c>
      <c r="E38" s="453">
        <v>951</v>
      </c>
      <c r="F38" s="454">
        <v>47.55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</row>
    <row r="39" spans="1:11" ht="14.25">
      <c r="A39" s="8">
        <v>28</v>
      </c>
      <c r="B39" s="9" t="s">
        <v>907</v>
      </c>
      <c r="C39" s="453">
        <v>244</v>
      </c>
      <c r="D39" s="454">
        <v>12.2</v>
      </c>
      <c r="E39" s="453">
        <v>244</v>
      </c>
      <c r="F39" s="454">
        <v>12.2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</row>
    <row r="40" spans="1:11" ht="14.25">
      <c r="A40" s="8">
        <v>29</v>
      </c>
      <c r="B40" s="9" t="s">
        <v>908</v>
      </c>
      <c r="C40" s="453">
        <v>1299</v>
      </c>
      <c r="D40" s="454">
        <v>64.95</v>
      </c>
      <c r="E40" s="453">
        <v>1299</v>
      </c>
      <c r="F40" s="454">
        <v>64.95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</row>
    <row r="41" spans="1:11" ht="14.25">
      <c r="A41" s="8">
        <v>30</v>
      </c>
      <c r="B41" s="9" t="s">
        <v>909</v>
      </c>
      <c r="C41" s="453">
        <v>552</v>
      </c>
      <c r="D41" s="454">
        <v>27.6</v>
      </c>
      <c r="E41" s="453">
        <v>552</v>
      </c>
      <c r="F41" s="454">
        <v>27.6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</row>
    <row r="42" spans="1:11" ht="14.25">
      <c r="A42" s="8">
        <v>31</v>
      </c>
      <c r="B42" s="9" t="s">
        <v>910</v>
      </c>
      <c r="C42" s="453">
        <v>616</v>
      </c>
      <c r="D42" s="454">
        <v>30.8</v>
      </c>
      <c r="E42" s="453">
        <v>616</v>
      </c>
      <c r="F42" s="454">
        <v>30.8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</row>
    <row r="43" spans="1:11" ht="14.25">
      <c r="A43" s="8">
        <v>32</v>
      </c>
      <c r="B43" s="9" t="s">
        <v>911</v>
      </c>
      <c r="C43" s="453">
        <v>984</v>
      </c>
      <c r="D43" s="454">
        <v>49.2</v>
      </c>
      <c r="E43" s="453">
        <v>984</v>
      </c>
      <c r="F43" s="454">
        <v>49.2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</row>
    <row r="44" spans="1:11" ht="14.25">
      <c r="A44" s="8">
        <v>33</v>
      </c>
      <c r="B44" s="9" t="s">
        <v>912</v>
      </c>
      <c r="C44" s="453">
        <v>545</v>
      </c>
      <c r="D44" s="454">
        <v>27.25</v>
      </c>
      <c r="E44" s="453">
        <v>545</v>
      </c>
      <c r="F44" s="454">
        <v>27.25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</row>
    <row r="45" spans="1:11" ht="12.75">
      <c r="A45" s="3" t="s">
        <v>17</v>
      </c>
      <c r="B45" s="30"/>
      <c r="C45" s="459">
        <f>SUM(C12:C44)</f>
        <v>29868</v>
      </c>
      <c r="D45" s="350">
        <f>SUM(D12:D44)</f>
        <v>1493.3999999999999</v>
      </c>
      <c r="E45" s="459">
        <f>SUM(E12:E44)</f>
        <v>29868</v>
      </c>
      <c r="F45" s="350">
        <f>SUM(F12:F44)</f>
        <v>1493.3999999999999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</row>
    <row r="46" ht="12.75">
      <c r="G46" s="460"/>
    </row>
    <row r="47" spans="1:6" ht="12.75">
      <c r="A47" s="10" t="s">
        <v>40</v>
      </c>
      <c r="B47" s="12"/>
      <c r="C47" s="12"/>
      <c r="D47" s="12"/>
      <c r="E47" s="12"/>
      <c r="F47" s="12"/>
    </row>
    <row r="48" spans="3:6" ht="15.75">
      <c r="C48" s="490"/>
      <c r="D48" s="490"/>
      <c r="E48" s="490"/>
      <c r="F48" s="490"/>
    </row>
    <row r="49" spans="1:11" ht="12.75">
      <c r="A49" s="15"/>
      <c r="B49" s="83"/>
      <c r="C49" s="83"/>
      <c r="D49" s="83"/>
      <c r="E49" s="83"/>
      <c r="F49" s="83"/>
      <c r="G49" s="83"/>
      <c r="H49" s="83"/>
      <c r="I49" s="83"/>
      <c r="J49" s="83"/>
      <c r="K49" s="83"/>
    </row>
    <row r="50" spans="1:11" ht="15.75">
      <c r="A50" s="83"/>
      <c r="B50" s="83"/>
      <c r="C50" s="83"/>
      <c r="D50" s="83"/>
      <c r="E50" s="83"/>
      <c r="F50" s="83"/>
      <c r="G50" s="83"/>
      <c r="H50" s="83"/>
      <c r="I50" s="794" t="s">
        <v>929</v>
      </c>
      <c r="J50" s="794"/>
      <c r="K50" s="794"/>
    </row>
    <row r="51" spans="1:11" ht="12.75" customHeight="1">
      <c r="A51" s="83"/>
      <c r="B51" s="83"/>
      <c r="C51" s="83"/>
      <c r="D51" s="83"/>
      <c r="E51" s="83"/>
      <c r="F51" s="83"/>
      <c r="G51" s="83"/>
      <c r="H51" s="83"/>
      <c r="I51" s="794" t="s">
        <v>476</v>
      </c>
      <c r="J51" s="794"/>
      <c r="K51" s="794"/>
    </row>
    <row r="52" spans="1:11" ht="15.75">
      <c r="A52" s="14" t="s">
        <v>20</v>
      </c>
      <c r="B52" s="14"/>
      <c r="C52" s="14"/>
      <c r="D52" s="14"/>
      <c r="E52" s="14"/>
      <c r="F52" s="14"/>
      <c r="G52" s="15"/>
      <c r="H52" s="36"/>
      <c r="I52" s="794" t="s">
        <v>1089</v>
      </c>
      <c r="J52" s="794"/>
      <c r="K52" s="794"/>
    </row>
    <row r="53" spans="1:11" ht="12.75">
      <c r="A53" s="14"/>
      <c r="B53" s="15"/>
      <c r="C53" s="15"/>
      <c r="D53" s="15"/>
      <c r="E53" s="15"/>
      <c r="F53" s="15"/>
      <c r="G53" s="15"/>
      <c r="H53" s="15"/>
      <c r="I53" s="15"/>
      <c r="J53" s="15"/>
      <c r="K53" s="15"/>
    </row>
  </sheetData>
  <sheetProtection/>
  <mergeCells count="18">
    <mergeCell ref="K9:K10"/>
    <mergeCell ref="C8:J8"/>
    <mergeCell ref="A9:A10"/>
    <mergeCell ref="B9:B10"/>
    <mergeCell ref="C9:D9"/>
    <mergeCell ref="E9:F9"/>
    <mergeCell ref="G9:H9"/>
    <mergeCell ref="I9:J9"/>
    <mergeCell ref="I50:K50"/>
    <mergeCell ref="I51:K51"/>
    <mergeCell ref="I52:K52"/>
    <mergeCell ref="D1:E1"/>
    <mergeCell ref="J1:K1"/>
    <mergeCell ref="A2:J2"/>
    <mergeCell ref="A3:J3"/>
    <mergeCell ref="A5:L5"/>
    <mergeCell ref="A7:B7"/>
    <mergeCell ref="I7:K7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65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view="pageBreakPreview" zoomScaleSheetLayoutView="100" zoomScalePageLayoutView="0" workbookViewId="0" topLeftCell="A23">
      <selection activeCell="G45" sqref="F45:H48"/>
    </sheetView>
  </sheetViews>
  <sheetFormatPr defaultColWidth="9.140625" defaultRowHeight="12.75"/>
  <cols>
    <col min="1" max="1" width="7.140625" style="0" customWidth="1"/>
    <col min="2" max="2" width="14.8515625" style="0" customWidth="1"/>
    <col min="3" max="3" width="14.57421875" style="0" customWidth="1"/>
    <col min="4" max="4" width="16.57421875" style="286" customWidth="1"/>
    <col min="5" max="8" width="18.421875" style="286" customWidth="1"/>
  </cols>
  <sheetData>
    <row r="1" ht="12.75">
      <c r="H1" s="289" t="s">
        <v>511</v>
      </c>
    </row>
    <row r="2" spans="1:15" ht="18">
      <c r="A2" s="852" t="s">
        <v>0</v>
      </c>
      <c r="B2" s="852"/>
      <c r="C2" s="852"/>
      <c r="D2" s="852"/>
      <c r="E2" s="852"/>
      <c r="F2" s="852"/>
      <c r="G2" s="852"/>
      <c r="H2" s="852"/>
      <c r="I2" s="224"/>
      <c r="J2" s="224"/>
      <c r="K2" s="224"/>
      <c r="L2" s="224"/>
      <c r="M2" s="224"/>
      <c r="N2" s="224"/>
      <c r="O2" s="224"/>
    </row>
    <row r="3" spans="1:15" ht="21">
      <c r="A3" s="853" t="s">
        <v>697</v>
      </c>
      <c r="B3" s="853"/>
      <c r="C3" s="853"/>
      <c r="D3" s="853"/>
      <c r="E3" s="853"/>
      <c r="F3" s="853"/>
      <c r="G3" s="853"/>
      <c r="H3" s="853"/>
      <c r="I3" s="225"/>
      <c r="J3" s="225"/>
      <c r="K3" s="225"/>
      <c r="L3" s="225"/>
      <c r="M3" s="225"/>
      <c r="N3" s="225"/>
      <c r="O3" s="225"/>
    </row>
    <row r="4" spans="1:15" ht="15">
      <c r="A4" s="195"/>
      <c r="B4" s="195"/>
      <c r="C4" s="195"/>
      <c r="D4" s="283"/>
      <c r="E4" s="283"/>
      <c r="F4" s="283"/>
      <c r="G4" s="283"/>
      <c r="H4" s="283"/>
      <c r="I4" s="195"/>
      <c r="J4" s="195"/>
      <c r="K4" s="195"/>
      <c r="L4" s="195"/>
      <c r="M4" s="195"/>
      <c r="N4" s="195"/>
      <c r="O4" s="195"/>
    </row>
    <row r="5" spans="1:15" ht="18">
      <c r="A5" s="852" t="s">
        <v>510</v>
      </c>
      <c r="B5" s="852"/>
      <c r="C5" s="852"/>
      <c r="D5" s="852"/>
      <c r="E5" s="852"/>
      <c r="F5" s="852"/>
      <c r="G5" s="852"/>
      <c r="H5" s="852"/>
      <c r="I5" s="224"/>
      <c r="J5" s="224"/>
      <c r="K5" s="224"/>
      <c r="L5" s="224"/>
      <c r="M5" s="224"/>
      <c r="N5" s="224"/>
      <c r="O5" s="224"/>
    </row>
    <row r="6" spans="1:15" ht="15">
      <c r="A6" s="196" t="s">
        <v>251</v>
      </c>
      <c r="B6" s="196"/>
      <c r="C6" s="195"/>
      <c r="D6" s="283"/>
      <c r="E6" s="283"/>
      <c r="F6" s="1001" t="s">
        <v>776</v>
      </c>
      <c r="G6" s="1001"/>
      <c r="H6" s="1001"/>
      <c r="I6" s="195"/>
      <c r="J6" s="195"/>
      <c r="K6" s="195"/>
      <c r="L6" s="226"/>
      <c r="M6" s="226"/>
      <c r="N6" s="999"/>
      <c r="O6" s="999"/>
    </row>
    <row r="7" spans="1:8" ht="31.5" customHeight="1">
      <c r="A7" s="972" t="s">
        <v>2</v>
      </c>
      <c r="B7" s="972" t="s">
        <v>3</v>
      </c>
      <c r="C7" s="1000" t="s">
        <v>387</v>
      </c>
      <c r="D7" s="996" t="s">
        <v>488</v>
      </c>
      <c r="E7" s="997"/>
      <c r="F7" s="997"/>
      <c r="G7" s="997"/>
      <c r="H7" s="998"/>
    </row>
    <row r="8" spans="1:8" ht="34.5" customHeight="1">
      <c r="A8" s="972"/>
      <c r="B8" s="972"/>
      <c r="C8" s="1000"/>
      <c r="D8" s="284" t="s">
        <v>489</v>
      </c>
      <c r="E8" s="284" t="s">
        <v>490</v>
      </c>
      <c r="F8" s="284" t="s">
        <v>491</v>
      </c>
      <c r="G8" s="284" t="s">
        <v>647</v>
      </c>
      <c r="H8" s="284" t="s">
        <v>46</v>
      </c>
    </row>
    <row r="9" spans="1:8" ht="15">
      <c r="A9" s="213">
        <v>1</v>
      </c>
      <c r="B9" s="213">
        <v>2</v>
      </c>
      <c r="C9" s="213">
        <v>3</v>
      </c>
      <c r="D9" s="213">
        <v>4</v>
      </c>
      <c r="E9" s="213">
        <v>5</v>
      </c>
      <c r="F9" s="213">
        <v>6</v>
      </c>
      <c r="G9" s="213">
        <v>7</v>
      </c>
      <c r="H9" s="213">
        <v>8</v>
      </c>
    </row>
    <row r="10" spans="1:8" ht="12.75">
      <c r="A10" s="8">
        <v>1</v>
      </c>
      <c r="B10" s="9" t="s">
        <v>879</v>
      </c>
      <c r="C10" s="358">
        <v>1295</v>
      </c>
      <c r="D10" s="358">
        <f>C10</f>
        <v>1295</v>
      </c>
      <c r="E10" s="200">
        <v>0</v>
      </c>
      <c r="F10" s="200">
        <v>0</v>
      </c>
      <c r="G10" s="200">
        <v>0</v>
      </c>
      <c r="H10" s="200">
        <v>0</v>
      </c>
    </row>
    <row r="11" spans="1:8" ht="12.75">
      <c r="A11" s="8">
        <v>2</v>
      </c>
      <c r="B11" s="9" t="s">
        <v>881</v>
      </c>
      <c r="C11" s="358">
        <v>811</v>
      </c>
      <c r="D11" s="358">
        <f aca="true" t="shared" si="0" ref="D11:D42">C11</f>
        <v>811</v>
      </c>
      <c r="E11" s="200">
        <v>0</v>
      </c>
      <c r="F11" s="200">
        <v>0</v>
      </c>
      <c r="G11" s="200">
        <v>0</v>
      </c>
      <c r="H11" s="200">
        <v>0</v>
      </c>
    </row>
    <row r="12" spans="1:8" ht="12.75">
      <c r="A12" s="8">
        <v>3</v>
      </c>
      <c r="B12" s="9" t="s">
        <v>882</v>
      </c>
      <c r="C12" s="358">
        <v>1449</v>
      </c>
      <c r="D12" s="358">
        <f t="shared" si="0"/>
        <v>1449</v>
      </c>
      <c r="E12" s="200">
        <v>0</v>
      </c>
      <c r="F12" s="200">
        <v>0</v>
      </c>
      <c r="G12" s="200">
        <v>0</v>
      </c>
      <c r="H12" s="200">
        <v>0</v>
      </c>
    </row>
    <row r="13" spans="1:8" ht="12.75">
      <c r="A13" s="8">
        <v>4</v>
      </c>
      <c r="B13" s="9" t="s">
        <v>883</v>
      </c>
      <c r="C13" s="358">
        <v>1101</v>
      </c>
      <c r="D13" s="358">
        <f t="shared" si="0"/>
        <v>1101</v>
      </c>
      <c r="E13" s="200">
        <v>0</v>
      </c>
      <c r="F13" s="200">
        <v>0</v>
      </c>
      <c r="G13" s="200">
        <v>0</v>
      </c>
      <c r="H13" s="200">
        <v>0</v>
      </c>
    </row>
    <row r="14" spans="1:8" ht="12.75">
      <c r="A14" s="8">
        <v>5</v>
      </c>
      <c r="B14" s="9" t="s">
        <v>884</v>
      </c>
      <c r="C14" s="358">
        <v>2551</v>
      </c>
      <c r="D14" s="358">
        <f t="shared" si="0"/>
        <v>2551</v>
      </c>
      <c r="E14" s="200">
        <v>0</v>
      </c>
      <c r="F14" s="200">
        <v>0</v>
      </c>
      <c r="G14" s="200">
        <v>0</v>
      </c>
      <c r="H14" s="200">
        <v>0</v>
      </c>
    </row>
    <row r="15" spans="1:8" ht="12.75">
      <c r="A15" s="8">
        <v>6</v>
      </c>
      <c r="B15" s="9" t="s">
        <v>885</v>
      </c>
      <c r="C15" s="358">
        <v>990</v>
      </c>
      <c r="D15" s="358">
        <f t="shared" si="0"/>
        <v>990</v>
      </c>
      <c r="E15" s="200">
        <v>0</v>
      </c>
      <c r="F15" s="200">
        <v>0</v>
      </c>
      <c r="G15" s="200">
        <v>0</v>
      </c>
      <c r="H15" s="200">
        <v>0</v>
      </c>
    </row>
    <row r="16" spans="1:8" ht="12.75">
      <c r="A16" s="8">
        <v>7</v>
      </c>
      <c r="B16" s="9" t="s">
        <v>886</v>
      </c>
      <c r="C16" s="358">
        <v>700</v>
      </c>
      <c r="D16" s="358">
        <f t="shared" si="0"/>
        <v>700</v>
      </c>
      <c r="E16" s="200">
        <v>0</v>
      </c>
      <c r="F16" s="200">
        <v>0</v>
      </c>
      <c r="G16" s="200">
        <v>0</v>
      </c>
      <c r="H16" s="200">
        <v>0</v>
      </c>
    </row>
    <row r="17" spans="1:8" ht="12.75">
      <c r="A17" s="8">
        <v>8</v>
      </c>
      <c r="B17" s="9" t="s">
        <v>887</v>
      </c>
      <c r="C17" s="358">
        <v>1051</v>
      </c>
      <c r="D17" s="358">
        <f t="shared" si="0"/>
        <v>1051</v>
      </c>
      <c r="E17" s="200">
        <v>0</v>
      </c>
      <c r="F17" s="200">
        <v>0</v>
      </c>
      <c r="G17" s="200">
        <v>0</v>
      </c>
      <c r="H17" s="200">
        <v>0</v>
      </c>
    </row>
    <row r="18" spans="1:8" ht="12.75">
      <c r="A18" s="8">
        <v>9</v>
      </c>
      <c r="B18" s="9" t="s">
        <v>913</v>
      </c>
      <c r="C18" s="358">
        <v>1791</v>
      </c>
      <c r="D18" s="358">
        <f t="shared" si="0"/>
        <v>1791</v>
      </c>
      <c r="E18" s="200">
        <v>0</v>
      </c>
      <c r="F18" s="200">
        <v>0</v>
      </c>
      <c r="G18" s="200">
        <v>0</v>
      </c>
      <c r="H18" s="200">
        <v>0</v>
      </c>
    </row>
    <row r="19" spans="1:8" ht="12.75">
      <c r="A19" s="8">
        <v>10</v>
      </c>
      <c r="B19" s="9" t="s">
        <v>889</v>
      </c>
      <c r="C19" s="358">
        <v>432</v>
      </c>
      <c r="D19" s="358">
        <f t="shared" si="0"/>
        <v>432</v>
      </c>
      <c r="E19" s="200">
        <v>0</v>
      </c>
      <c r="F19" s="200">
        <v>0</v>
      </c>
      <c r="G19" s="200">
        <v>0</v>
      </c>
      <c r="H19" s="200">
        <v>0</v>
      </c>
    </row>
    <row r="20" spans="1:8" ht="12.75">
      <c r="A20" s="8">
        <v>11</v>
      </c>
      <c r="B20" s="9" t="s">
        <v>890</v>
      </c>
      <c r="C20" s="358">
        <v>629</v>
      </c>
      <c r="D20" s="358">
        <f t="shared" si="0"/>
        <v>629</v>
      </c>
      <c r="E20" s="200">
        <v>0</v>
      </c>
      <c r="F20" s="200">
        <v>0</v>
      </c>
      <c r="G20" s="200">
        <v>0</v>
      </c>
      <c r="H20" s="200">
        <v>0</v>
      </c>
    </row>
    <row r="21" spans="1:8" ht="12.75">
      <c r="A21" s="8">
        <v>12</v>
      </c>
      <c r="B21" s="9" t="s">
        <v>891</v>
      </c>
      <c r="C21" s="358">
        <v>1459</v>
      </c>
      <c r="D21" s="358">
        <f t="shared" si="0"/>
        <v>1459</v>
      </c>
      <c r="E21" s="200">
        <v>0</v>
      </c>
      <c r="F21" s="200">
        <v>0</v>
      </c>
      <c r="G21" s="200">
        <v>0</v>
      </c>
      <c r="H21" s="200">
        <v>0</v>
      </c>
    </row>
    <row r="22" spans="1:8" ht="12.75">
      <c r="A22" s="8">
        <v>13</v>
      </c>
      <c r="B22" s="9" t="s">
        <v>892</v>
      </c>
      <c r="C22" s="358">
        <v>1734</v>
      </c>
      <c r="D22" s="358">
        <f t="shared" si="0"/>
        <v>1734</v>
      </c>
      <c r="E22" s="200">
        <v>0</v>
      </c>
      <c r="F22" s="200">
        <v>0</v>
      </c>
      <c r="G22" s="200">
        <v>0</v>
      </c>
      <c r="H22" s="200">
        <v>0</v>
      </c>
    </row>
    <row r="23" spans="1:8" ht="12.75">
      <c r="A23" s="8">
        <v>14</v>
      </c>
      <c r="B23" s="9" t="s">
        <v>893</v>
      </c>
      <c r="C23" s="358">
        <v>794</v>
      </c>
      <c r="D23" s="358">
        <f t="shared" si="0"/>
        <v>794</v>
      </c>
      <c r="E23" s="200">
        <v>0</v>
      </c>
      <c r="F23" s="200">
        <v>0</v>
      </c>
      <c r="G23" s="200">
        <v>0</v>
      </c>
      <c r="H23" s="200">
        <v>0</v>
      </c>
    </row>
    <row r="24" spans="1:8" ht="15" customHeight="1">
      <c r="A24" s="8">
        <v>15</v>
      </c>
      <c r="B24" s="9" t="s">
        <v>894</v>
      </c>
      <c r="C24" s="358">
        <v>824</v>
      </c>
      <c r="D24" s="358">
        <f t="shared" si="0"/>
        <v>824</v>
      </c>
      <c r="E24" s="200">
        <v>0</v>
      </c>
      <c r="F24" s="200">
        <v>0</v>
      </c>
      <c r="G24" s="200">
        <v>0</v>
      </c>
      <c r="H24" s="200">
        <v>0</v>
      </c>
    </row>
    <row r="25" spans="1:8" ht="15" customHeight="1">
      <c r="A25" s="8">
        <v>16</v>
      </c>
      <c r="B25" s="9" t="s">
        <v>895</v>
      </c>
      <c r="C25" s="358">
        <v>335</v>
      </c>
      <c r="D25" s="358">
        <f t="shared" si="0"/>
        <v>335</v>
      </c>
      <c r="E25" s="200">
        <v>0</v>
      </c>
      <c r="F25" s="200">
        <v>0</v>
      </c>
      <c r="G25" s="200">
        <v>0</v>
      </c>
      <c r="H25" s="200">
        <v>0</v>
      </c>
    </row>
    <row r="26" spans="1:8" ht="15" customHeight="1">
      <c r="A26" s="8">
        <v>17</v>
      </c>
      <c r="B26" s="9" t="s">
        <v>896</v>
      </c>
      <c r="C26" s="358">
        <v>1102</v>
      </c>
      <c r="D26" s="358">
        <f t="shared" si="0"/>
        <v>1102</v>
      </c>
      <c r="E26" s="200">
        <v>0</v>
      </c>
      <c r="F26" s="200">
        <v>0</v>
      </c>
      <c r="G26" s="200">
        <v>0</v>
      </c>
      <c r="H26" s="200">
        <v>0</v>
      </c>
    </row>
    <row r="27" spans="1:8" ht="15" customHeight="1">
      <c r="A27" s="8">
        <v>18</v>
      </c>
      <c r="B27" s="9" t="s">
        <v>897</v>
      </c>
      <c r="C27" s="358">
        <v>855</v>
      </c>
      <c r="D27" s="358">
        <f t="shared" si="0"/>
        <v>855</v>
      </c>
      <c r="E27" s="200">
        <v>0</v>
      </c>
      <c r="F27" s="200">
        <v>0</v>
      </c>
      <c r="G27" s="200">
        <v>0</v>
      </c>
      <c r="H27" s="200">
        <v>0</v>
      </c>
    </row>
    <row r="28" spans="1:8" ht="15" customHeight="1">
      <c r="A28" s="8">
        <v>19</v>
      </c>
      <c r="B28" s="9" t="s">
        <v>898</v>
      </c>
      <c r="C28" s="358">
        <v>1037</v>
      </c>
      <c r="D28" s="358">
        <f t="shared" si="0"/>
        <v>1037</v>
      </c>
      <c r="E28" s="200">
        <v>0</v>
      </c>
      <c r="F28" s="200">
        <v>0</v>
      </c>
      <c r="G28" s="200">
        <v>0</v>
      </c>
      <c r="H28" s="200">
        <v>0</v>
      </c>
    </row>
    <row r="29" spans="1:8" ht="15" customHeight="1">
      <c r="A29" s="8">
        <v>20</v>
      </c>
      <c r="B29" s="9" t="s">
        <v>899</v>
      </c>
      <c r="C29" s="358">
        <v>1317</v>
      </c>
      <c r="D29" s="358">
        <f t="shared" si="0"/>
        <v>1317</v>
      </c>
      <c r="E29" s="200">
        <v>0</v>
      </c>
      <c r="F29" s="200">
        <v>0</v>
      </c>
      <c r="G29" s="200">
        <v>0</v>
      </c>
      <c r="H29" s="200">
        <v>0</v>
      </c>
    </row>
    <row r="30" spans="1:8" ht="12.75">
      <c r="A30" s="8">
        <v>21</v>
      </c>
      <c r="B30" s="9" t="s">
        <v>900</v>
      </c>
      <c r="C30" s="358">
        <v>1372</v>
      </c>
      <c r="D30" s="358">
        <f t="shared" si="0"/>
        <v>1372</v>
      </c>
      <c r="E30" s="200">
        <v>0</v>
      </c>
      <c r="F30" s="200">
        <v>0</v>
      </c>
      <c r="G30" s="200">
        <v>0</v>
      </c>
      <c r="H30" s="200">
        <v>0</v>
      </c>
    </row>
    <row r="31" spans="1:8" ht="12.75">
      <c r="A31" s="8">
        <v>22</v>
      </c>
      <c r="B31" s="9" t="s">
        <v>901</v>
      </c>
      <c r="C31" s="358">
        <v>910</v>
      </c>
      <c r="D31" s="358">
        <f t="shared" si="0"/>
        <v>910</v>
      </c>
      <c r="E31" s="200">
        <v>0</v>
      </c>
      <c r="F31" s="200">
        <v>0</v>
      </c>
      <c r="G31" s="200">
        <v>0</v>
      </c>
      <c r="H31" s="200">
        <v>0</v>
      </c>
    </row>
    <row r="32" spans="1:8" ht="12.75">
      <c r="A32" s="8">
        <v>23</v>
      </c>
      <c r="B32" s="9" t="s">
        <v>902</v>
      </c>
      <c r="C32" s="358">
        <v>1244</v>
      </c>
      <c r="D32" s="358">
        <f t="shared" si="0"/>
        <v>1244</v>
      </c>
      <c r="E32" s="200">
        <v>0</v>
      </c>
      <c r="F32" s="200">
        <v>0</v>
      </c>
      <c r="G32" s="200">
        <v>0</v>
      </c>
      <c r="H32" s="200">
        <v>0</v>
      </c>
    </row>
    <row r="33" spans="1:8" ht="12.75">
      <c r="A33" s="8">
        <v>24</v>
      </c>
      <c r="B33" s="9" t="s">
        <v>903</v>
      </c>
      <c r="C33" s="358">
        <v>1008</v>
      </c>
      <c r="D33" s="358">
        <f t="shared" si="0"/>
        <v>1008</v>
      </c>
      <c r="E33" s="200">
        <v>0</v>
      </c>
      <c r="F33" s="200">
        <v>0</v>
      </c>
      <c r="G33" s="200">
        <v>0</v>
      </c>
      <c r="H33" s="200">
        <v>0</v>
      </c>
    </row>
    <row r="34" spans="1:8" ht="12.75">
      <c r="A34" s="8">
        <v>25</v>
      </c>
      <c r="B34" s="9" t="s">
        <v>904</v>
      </c>
      <c r="C34" s="358">
        <v>771</v>
      </c>
      <c r="D34" s="358">
        <f t="shared" si="0"/>
        <v>771</v>
      </c>
      <c r="E34" s="200">
        <v>0</v>
      </c>
      <c r="F34" s="200">
        <v>0</v>
      </c>
      <c r="G34" s="200">
        <v>0</v>
      </c>
      <c r="H34" s="200">
        <v>0</v>
      </c>
    </row>
    <row r="35" spans="1:8" ht="12.75">
      <c r="A35" s="8">
        <v>26</v>
      </c>
      <c r="B35" s="9" t="s">
        <v>905</v>
      </c>
      <c r="C35" s="358">
        <v>819</v>
      </c>
      <c r="D35" s="358">
        <f t="shared" si="0"/>
        <v>819</v>
      </c>
      <c r="E35" s="200">
        <v>0</v>
      </c>
      <c r="F35" s="200">
        <v>0</v>
      </c>
      <c r="G35" s="200">
        <v>0</v>
      </c>
      <c r="H35" s="200">
        <v>0</v>
      </c>
    </row>
    <row r="36" spans="1:8" ht="12.75">
      <c r="A36" s="8">
        <v>27</v>
      </c>
      <c r="B36" s="9" t="s">
        <v>906</v>
      </c>
      <c r="C36" s="358">
        <v>1281</v>
      </c>
      <c r="D36" s="358">
        <f t="shared" si="0"/>
        <v>1281</v>
      </c>
      <c r="E36" s="200">
        <v>0</v>
      </c>
      <c r="F36" s="200">
        <v>0</v>
      </c>
      <c r="G36" s="200">
        <v>0</v>
      </c>
      <c r="H36" s="200">
        <v>0</v>
      </c>
    </row>
    <row r="37" spans="1:8" ht="12.75">
      <c r="A37" s="8">
        <v>28</v>
      </c>
      <c r="B37" s="9" t="s">
        <v>907</v>
      </c>
      <c r="C37" s="358">
        <v>261</v>
      </c>
      <c r="D37" s="358">
        <f t="shared" si="0"/>
        <v>261</v>
      </c>
      <c r="E37" s="200">
        <v>0</v>
      </c>
      <c r="F37" s="200">
        <v>0</v>
      </c>
      <c r="G37" s="200">
        <v>0</v>
      </c>
      <c r="H37" s="200">
        <v>0</v>
      </c>
    </row>
    <row r="38" spans="1:8" ht="12.75">
      <c r="A38" s="8">
        <v>29</v>
      </c>
      <c r="B38" s="9" t="s">
        <v>908</v>
      </c>
      <c r="C38" s="358">
        <v>1293</v>
      </c>
      <c r="D38" s="358">
        <f t="shared" si="0"/>
        <v>1293</v>
      </c>
      <c r="E38" s="200">
        <v>0</v>
      </c>
      <c r="F38" s="200">
        <v>0</v>
      </c>
      <c r="G38" s="200">
        <v>0</v>
      </c>
      <c r="H38" s="200">
        <v>0</v>
      </c>
    </row>
    <row r="39" spans="1:8" ht="12.75">
      <c r="A39" s="8">
        <v>30</v>
      </c>
      <c r="B39" s="9" t="s">
        <v>909</v>
      </c>
      <c r="C39" s="358">
        <v>661</v>
      </c>
      <c r="D39" s="358">
        <f t="shared" si="0"/>
        <v>661</v>
      </c>
      <c r="E39" s="200">
        <v>0</v>
      </c>
      <c r="F39" s="200">
        <v>0</v>
      </c>
      <c r="G39" s="200">
        <v>0</v>
      </c>
      <c r="H39" s="200">
        <v>0</v>
      </c>
    </row>
    <row r="40" spans="1:8" ht="12.75">
      <c r="A40" s="8">
        <v>31</v>
      </c>
      <c r="B40" s="9" t="s">
        <v>910</v>
      </c>
      <c r="C40" s="358">
        <v>594</v>
      </c>
      <c r="D40" s="358">
        <f t="shared" si="0"/>
        <v>594</v>
      </c>
      <c r="E40" s="200">
        <v>0</v>
      </c>
      <c r="F40" s="200">
        <v>0</v>
      </c>
      <c r="G40" s="200">
        <v>0</v>
      </c>
      <c r="H40" s="200">
        <v>0</v>
      </c>
    </row>
    <row r="41" spans="1:8" ht="12.75">
      <c r="A41" s="8">
        <v>32</v>
      </c>
      <c r="B41" s="9" t="s">
        <v>911</v>
      </c>
      <c r="C41" s="358">
        <v>1241</v>
      </c>
      <c r="D41" s="358">
        <f t="shared" si="0"/>
        <v>1241</v>
      </c>
      <c r="E41" s="200">
        <v>0</v>
      </c>
      <c r="F41" s="200">
        <v>0</v>
      </c>
      <c r="G41" s="200">
        <v>0</v>
      </c>
      <c r="H41" s="200">
        <v>0</v>
      </c>
    </row>
    <row r="42" spans="1:8" ht="12.75">
      <c r="A42" s="8">
        <v>33</v>
      </c>
      <c r="B42" s="9" t="s">
        <v>912</v>
      </c>
      <c r="C42" s="358">
        <v>595</v>
      </c>
      <c r="D42" s="358">
        <f t="shared" si="0"/>
        <v>595</v>
      </c>
      <c r="E42" s="200">
        <v>0</v>
      </c>
      <c r="F42" s="200">
        <v>0</v>
      </c>
      <c r="G42" s="200">
        <v>0</v>
      </c>
      <c r="H42" s="200">
        <v>0</v>
      </c>
    </row>
    <row r="43" spans="1:8" ht="12.75">
      <c r="A43" s="359" t="s">
        <v>17</v>
      </c>
      <c r="B43" s="359"/>
      <c r="C43" s="360">
        <f>SUM(C10:C42)</f>
        <v>34307</v>
      </c>
      <c r="D43" s="360">
        <f>SUM(D10:D42)</f>
        <v>34307</v>
      </c>
      <c r="E43" s="200">
        <v>0</v>
      </c>
      <c r="F43" s="200">
        <v>0</v>
      </c>
      <c r="G43" s="200">
        <v>0</v>
      </c>
      <c r="H43" s="200">
        <v>0</v>
      </c>
    </row>
    <row r="44" spans="1:8" ht="12.75">
      <c r="A44" s="202"/>
      <c r="B44" s="202"/>
      <c r="C44" s="202"/>
      <c r="D44" s="203"/>
      <c r="E44" s="203"/>
      <c r="F44" s="203"/>
      <c r="G44" s="203"/>
      <c r="H44" s="203"/>
    </row>
    <row r="45" spans="1:9" ht="12.75">
      <c r="A45" s="202"/>
      <c r="B45" s="202"/>
      <c r="C45" s="202"/>
      <c r="D45" s="216"/>
      <c r="E45" s="216"/>
      <c r="F45" s="216"/>
      <c r="G45" s="216"/>
      <c r="H45" s="216"/>
      <c r="I45" s="216"/>
    </row>
    <row r="46" spans="1:9" ht="12.75" customHeight="1">
      <c r="A46" s="202" t="s">
        <v>12</v>
      </c>
      <c r="C46" s="202"/>
      <c r="D46" s="216"/>
      <c r="E46" s="216"/>
      <c r="F46" s="794" t="s">
        <v>929</v>
      </c>
      <c r="G46" s="794"/>
      <c r="H46" s="794"/>
      <c r="I46" s="216"/>
    </row>
    <row r="47" spans="4:9" ht="12.75" customHeight="1">
      <c r="D47" s="216"/>
      <c r="E47" s="216"/>
      <c r="F47" s="794" t="s">
        <v>476</v>
      </c>
      <c r="G47" s="794"/>
      <c r="H47" s="794"/>
      <c r="I47" s="216"/>
    </row>
    <row r="48" spans="4:9" ht="15.75">
      <c r="D48" s="207"/>
      <c r="E48" s="207"/>
      <c r="F48" s="794" t="s">
        <v>1089</v>
      </c>
      <c r="G48" s="794"/>
      <c r="H48" s="794"/>
      <c r="I48" s="202"/>
    </row>
    <row r="51" spans="1:8" ht="12.75">
      <c r="A51" s="202"/>
      <c r="B51" s="202"/>
      <c r="C51" s="202"/>
      <c r="D51" s="203"/>
      <c r="E51" s="203"/>
      <c r="F51" s="203"/>
      <c r="G51" s="203"/>
      <c r="H51" s="203"/>
    </row>
  </sheetData>
  <sheetProtection/>
  <mergeCells count="12">
    <mergeCell ref="F48:H48"/>
    <mergeCell ref="N6:O6"/>
    <mergeCell ref="A7:A8"/>
    <mergeCell ref="B7:B8"/>
    <mergeCell ref="C7:C8"/>
    <mergeCell ref="F6:H6"/>
    <mergeCell ref="A2:H2"/>
    <mergeCell ref="A3:H3"/>
    <mergeCell ref="A5:H5"/>
    <mergeCell ref="D7:H7"/>
    <mergeCell ref="F46:H46"/>
    <mergeCell ref="F47:H47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72" r:id="rId1"/>
  <colBreaks count="1" manualBreakCount="1">
    <brk id="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view="pageBreakPreview" zoomScale="86" zoomScaleNormal="80" zoomScaleSheetLayoutView="86" zoomScalePageLayoutView="0" workbookViewId="0" topLeftCell="A31">
      <selection activeCell="E52" sqref="E52"/>
    </sheetView>
  </sheetViews>
  <sheetFormatPr defaultColWidth="9.140625" defaultRowHeight="12.75"/>
  <cols>
    <col min="1" max="1" width="9.28125" style="14" customWidth="1"/>
    <col min="2" max="3" width="8.57421875" style="14" customWidth="1"/>
    <col min="4" max="4" width="12.00390625" style="14" customWidth="1"/>
    <col min="5" max="5" width="8.57421875" style="14" customWidth="1"/>
    <col min="6" max="6" width="9.57421875" style="14" customWidth="1"/>
    <col min="7" max="7" width="8.57421875" style="14" customWidth="1"/>
    <col min="8" max="8" width="11.7109375" style="14" customWidth="1"/>
    <col min="9" max="15" width="8.57421875" style="14" customWidth="1"/>
    <col min="16" max="16" width="8.421875" style="14" customWidth="1"/>
    <col min="17" max="19" width="8.57421875" style="14" customWidth="1"/>
    <col min="20" max="16384" width="9.140625" style="14" customWidth="1"/>
  </cols>
  <sheetData>
    <row r="1" spans="1:19" ht="12.75">
      <c r="A1" s="14" t="s">
        <v>11</v>
      </c>
      <c r="H1" s="751"/>
      <c r="I1" s="751"/>
      <c r="R1" s="746" t="s">
        <v>55</v>
      </c>
      <c r="S1" s="746"/>
    </row>
    <row r="2" spans="1:19" s="13" customFormat="1" ht="15.75">
      <c r="A2" s="747" t="s">
        <v>0</v>
      </c>
      <c r="B2" s="747"/>
      <c r="C2" s="747"/>
      <c r="D2" s="747"/>
      <c r="E2" s="747"/>
      <c r="F2" s="747"/>
      <c r="G2" s="747"/>
      <c r="H2" s="747"/>
      <c r="I2" s="747"/>
      <c r="J2" s="747"/>
      <c r="K2" s="747"/>
      <c r="L2" s="747"/>
      <c r="M2" s="747"/>
      <c r="N2" s="747"/>
      <c r="O2" s="747"/>
      <c r="P2" s="747"/>
      <c r="Q2" s="747"/>
      <c r="R2" s="747"/>
      <c r="S2" s="747"/>
    </row>
    <row r="3" spans="1:19" s="13" customFormat="1" ht="20.25" customHeight="1">
      <c r="A3" s="748" t="s">
        <v>697</v>
      </c>
      <c r="B3" s="748"/>
      <c r="C3" s="748"/>
      <c r="D3" s="748"/>
      <c r="E3" s="748"/>
      <c r="F3" s="748"/>
      <c r="G3" s="748"/>
      <c r="H3" s="748"/>
      <c r="I3" s="748"/>
      <c r="J3" s="748"/>
      <c r="K3" s="748"/>
      <c r="L3" s="748"/>
      <c r="M3" s="748"/>
      <c r="N3" s="748"/>
      <c r="O3" s="748"/>
      <c r="P3" s="748"/>
      <c r="Q3" s="748"/>
      <c r="R3" s="748"/>
      <c r="S3" s="748"/>
    </row>
    <row r="5" spans="1:19" s="13" customFormat="1" ht="15.75">
      <c r="A5" s="749" t="s">
        <v>736</v>
      </c>
      <c r="B5" s="749"/>
      <c r="C5" s="749"/>
      <c r="D5" s="749"/>
      <c r="E5" s="749"/>
      <c r="F5" s="749"/>
      <c r="G5" s="749"/>
      <c r="H5" s="749"/>
      <c r="I5" s="749"/>
      <c r="J5" s="749"/>
      <c r="K5" s="749"/>
      <c r="L5" s="749"/>
      <c r="M5" s="749"/>
      <c r="N5" s="749"/>
      <c r="O5" s="749"/>
      <c r="P5" s="749"/>
      <c r="Q5" s="749"/>
      <c r="R5" s="749"/>
      <c r="S5" s="749"/>
    </row>
    <row r="6" spans="1:2" ht="12.75">
      <c r="A6" s="750" t="s">
        <v>158</v>
      </c>
      <c r="B6" s="750"/>
    </row>
    <row r="7" spans="1:19" ht="12.75">
      <c r="A7" s="750" t="s">
        <v>165</v>
      </c>
      <c r="B7" s="750"/>
      <c r="C7" s="750"/>
      <c r="D7" s="750"/>
      <c r="E7" s="750"/>
      <c r="F7" s="750"/>
      <c r="G7" s="750"/>
      <c r="H7" s="750"/>
      <c r="I7" s="750"/>
      <c r="R7" s="31"/>
      <c r="S7" s="31"/>
    </row>
    <row r="9" spans="1:12" ht="18" customHeight="1">
      <c r="A9" s="5"/>
      <c r="B9" s="740" t="s">
        <v>42</v>
      </c>
      <c r="C9" s="741"/>
      <c r="D9" s="740" t="s">
        <v>43</v>
      </c>
      <c r="E9" s="741"/>
      <c r="F9" s="740" t="s">
        <v>44</v>
      </c>
      <c r="G9" s="741"/>
      <c r="H9" s="774" t="s">
        <v>45</v>
      </c>
      <c r="I9" s="775"/>
      <c r="J9" s="740" t="s">
        <v>46</v>
      </c>
      <c r="K9" s="741"/>
      <c r="L9" s="27" t="s">
        <v>17</v>
      </c>
    </row>
    <row r="10" spans="1:12" s="68" customFormat="1" ht="13.5" customHeight="1">
      <c r="A10" s="69">
        <v>1</v>
      </c>
      <c r="B10" s="755">
        <v>2</v>
      </c>
      <c r="C10" s="756"/>
      <c r="D10" s="755">
        <v>3</v>
      </c>
      <c r="E10" s="756"/>
      <c r="F10" s="755">
        <v>4</v>
      </c>
      <c r="G10" s="756"/>
      <c r="H10" s="755">
        <v>5</v>
      </c>
      <c r="I10" s="756"/>
      <c r="J10" s="755">
        <v>6</v>
      </c>
      <c r="K10" s="756"/>
      <c r="L10" s="69">
        <v>7</v>
      </c>
    </row>
    <row r="11" spans="1:12" ht="12.75">
      <c r="A11" s="3" t="s">
        <v>47</v>
      </c>
      <c r="B11" s="729">
        <v>3795</v>
      </c>
      <c r="C11" s="729"/>
      <c r="D11" s="729">
        <v>6222</v>
      </c>
      <c r="E11" s="729"/>
      <c r="F11" s="729">
        <v>12116</v>
      </c>
      <c r="G11" s="729"/>
      <c r="H11" s="777">
        <v>0</v>
      </c>
      <c r="I11" s="778"/>
      <c r="J11" s="729">
        <v>7282</v>
      </c>
      <c r="K11" s="729"/>
      <c r="L11" s="347">
        <f>SUM(B11:K11)</f>
        <v>29415</v>
      </c>
    </row>
    <row r="12" spans="1:12" ht="12.75">
      <c r="A12" s="3" t="s">
        <v>48</v>
      </c>
      <c r="B12" s="729">
        <v>7092</v>
      </c>
      <c r="C12" s="729"/>
      <c r="D12" s="729">
        <v>16320</v>
      </c>
      <c r="E12" s="729"/>
      <c r="F12" s="729">
        <v>31589</v>
      </c>
      <c r="G12" s="729"/>
      <c r="H12" s="777">
        <v>0</v>
      </c>
      <c r="I12" s="778"/>
      <c r="J12" s="729">
        <v>11913</v>
      </c>
      <c r="K12" s="729"/>
      <c r="L12" s="347">
        <f>SUM(B12:K12)</f>
        <v>66914</v>
      </c>
    </row>
    <row r="13" spans="1:12" ht="12.75">
      <c r="A13" s="3" t="s">
        <v>17</v>
      </c>
      <c r="B13" s="730">
        <f>SUM(B11:C12)</f>
        <v>10887</v>
      </c>
      <c r="C13" s="730"/>
      <c r="D13" s="730">
        <f>SUM(D11:E12)</f>
        <v>22542</v>
      </c>
      <c r="E13" s="730"/>
      <c r="F13" s="730">
        <f>SUM(F11:G12)</f>
        <v>43705</v>
      </c>
      <c r="G13" s="730"/>
      <c r="H13" s="730">
        <f>SUM(H11:I12)</f>
        <v>0</v>
      </c>
      <c r="I13" s="730"/>
      <c r="J13" s="730">
        <f>SUM(J11:K12)</f>
        <v>19195</v>
      </c>
      <c r="K13" s="730"/>
      <c r="L13" s="348">
        <f>SUM(L11:L12)</f>
        <v>96329</v>
      </c>
    </row>
    <row r="14" spans="1:12" ht="12.7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spans="1:12" ht="12.75">
      <c r="A15" s="782" t="s">
        <v>427</v>
      </c>
      <c r="B15" s="782"/>
      <c r="C15" s="782"/>
      <c r="D15" s="782"/>
      <c r="E15" s="782"/>
      <c r="F15" s="782"/>
      <c r="G15" s="782"/>
      <c r="H15" s="11"/>
      <c r="I15" s="11"/>
      <c r="J15" s="11"/>
      <c r="K15" s="11"/>
      <c r="L15" s="11"/>
    </row>
    <row r="16" spans="1:12" ht="12.75" customHeight="1">
      <c r="A16" s="784" t="s">
        <v>174</v>
      </c>
      <c r="B16" s="785"/>
      <c r="C16" s="783" t="s">
        <v>200</v>
      </c>
      <c r="D16" s="783"/>
      <c r="E16" s="3" t="s">
        <v>17</v>
      </c>
      <c r="I16" s="11"/>
      <c r="J16" s="11"/>
      <c r="K16" s="11"/>
      <c r="L16" s="11"/>
    </row>
    <row r="17" spans="1:12" ht="12.75">
      <c r="A17" s="780">
        <v>600</v>
      </c>
      <c r="B17" s="781"/>
      <c r="C17" s="780">
        <v>400</v>
      </c>
      <c r="D17" s="781"/>
      <c r="E17" s="3">
        <f>C17+A17</f>
        <v>1000</v>
      </c>
      <c r="I17" s="11"/>
      <c r="J17" s="11"/>
      <c r="K17" s="11"/>
      <c r="L17" s="11"/>
    </row>
    <row r="18" spans="1:12" ht="12.75">
      <c r="A18" s="780"/>
      <c r="B18" s="781"/>
      <c r="C18" s="780"/>
      <c r="D18" s="781"/>
      <c r="E18" s="3"/>
      <c r="I18" s="11"/>
      <c r="J18" s="11"/>
      <c r="K18" s="11"/>
      <c r="L18" s="11"/>
    </row>
    <row r="19" spans="1:12" ht="12.75">
      <c r="A19" s="259"/>
      <c r="B19" s="259"/>
      <c r="C19" s="259"/>
      <c r="D19" s="259"/>
      <c r="E19" s="259"/>
      <c r="F19" s="259"/>
      <c r="G19" s="259"/>
      <c r="H19" s="11"/>
      <c r="I19" s="11"/>
      <c r="J19" s="11"/>
      <c r="K19" s="11"/>
      <c r="L19" s="11"/>
    </row>
    <row r="21" spans="1:19" ht="18.75" customHeight="1">
      <c r="A21" s="734" t="s">
        <v>166</v>
      </c>
      <c r="B21" s="734"/>
      <c r="C21" s="734"/>
      <c r="D21" s="734"/>
      <c r="E21" s="734"/>
      <c r="F21" s="734"/>
      <c r="G21" s="734"/>
      <c r="H21" s="734"/>
      <c r="I21" s="734"/>
      <c r="J21" s="734"/>
      <c r="K21" s="734"/>
      <c r="L21" s="734"/>
      <c r="M21" s="734"/>
      <c r="N21" s="734"/>
      <c r="O21" s="734"/>
      <c r="P21" s="734"/>
      <c r="Q21" s="734"/>
      <c r="R21" s="734"/>
      <c r="S21" s="734"/>
    </row>
    <row r="22" spans="1:20" ht="12.75">
      <c r="A22" s="758" t="s">
        <v>22</v>
      </c>
      <c r="B22" s="758" t="s">
        <v>49</v>
      </c>
      <c r="C22" s="758"/>
      <c r="D22" s="758"/>
      <c r="E22" s="779" t="s">
        <v>23</v>
      </c>
      <c r="F22" s="779"/>
      <c r="G22" s="779"/>
      <c r="H22" s="779"/>
      <c r="I22" s="779"/>
      <c r="J22" s="779"/>
      <c r="K22" s="779"/>
      <c r="L22" s="779"/>
      <c r="M22" s="786" t="s">
        <v>24</v>
      </c>
      <c r="N22" s="786"/>
      <c r="O22" s="786"/>
      <c r="P22" s="786"/>
      <c r="Q22" s="786"/>
      <c r="R22" s="786"/>
      <c r="S22" s="786"/>
      <c r="T22" s="786"/>
    </row>
    <row r="23" spans="1:20" ht="33.75" customHeight="1">
      <c r="A23" s="758"/>
      <c r="B23" s="758"/>
      <c r="C23" s="758"/>
      <c r="D23" s="758"/>
      <c r="E23" s="740" t="s">
        <v>130</v>
      </c>
      <c r="F23" s="741"/>
      <c r="G23" s="740" t="s">
        <v>167</v>
      </c>
      <c r="H23" s="741"/>
      <c r="I23" s="758" t="s">
        <v>50</v>
      </c>
      <c r="J23" s="758"/>
      <c r="K23" s="740" t="s">
        <v>93</v>
      </c>
      <c r="L23" s="741"/>
      <c r="M23" s="740" t="s">
        <v>94</v>
      </c>
      <c r="N23" s="741"/>
      <c r="O23" s="740" t="s">
        <v>167</v>
      </c>
      <c r="P23" s="741"/>
      <c r="Q23" s="758" t="s">
        <v>50</v>
      </c>
      <c r="R23" s="758"/>
      <c r="S23" s="758" t="s">
        <v>93</v>
      </c>
      <c r="T23" s="758"/>
    </row>
    <row r="24" spans="1:20" s="68" customFormat="1" ht="15.75" customHeight="1">
      <c r="A24" s="69">
        <v>1</v>
      </c>
      <c r="B24" s="755">
        <v>2</v>
      </c>
      <c r="C24" s="757"/>
      <c r="D24" s="756"/>
      <c r="E24" s="755">
        <v>3</v>
      </c>
      <c r="F24" s="756"/>
      <c r="G24" s="755">
        <v>4</v>
      </c>
      <c r="H24" s="756"/>
      <c r="I24" s="739">
        <v>5</v>
      </c>
      <c r="J24" s="739"/>
      <c r="K24" s="739">
        <v>6</v>
      </c>
      <c r="L24" s="739"/>
      <c r="M24" s="755">
        <v>3</v>
      </c>
      <c r="N24" s="756"/>
      <c r="O24" s="755">
        <v>4</v>
      </c>
      <c r="P24" s="756"/>
      <c r="Q24" s="739">
        <v>5</v>
      </c>
      <c r="R24" s="739"/>
      <c r="S24" s="739">
        <v>6</v>
      </c>
      <c r="T24" s="739"/>
    </row>
    <row r="25" spans="1:20" ht="27.75" customHeight="1">
      <c r="A25" s="67">
        <v>1</v>
      </c>
      <c r="B25" s="752" t="s">
        <v>1039</v>
      </c>
      <c r="C25" s="753"/>
      <c r="D25" s="754"/>
      <c r="E25" s="727">
        <v>100</v>
      </c>
      <c r="F25" s="728"/>
      <c r="G25" s="720" t="s">
        <v>354</v>
      </c>
      <c r="H25" s="721"/>
      <c r="I25" s="727">
        <v>340</v>
      </c>
      <c r="J25" s="728"/>
      <c r="K25" s="727">
        <v>8</v>
      </c>
      <c r="L25" s="728"/>
      <c r="M25" s="727">
        <v>150</v>
      </c>
      <c r="N25" s="728"/>
      <c r="O25" s="720" t="s">
        <v>354</v>
      </c>
      <c r="P25" s="721"/>
      <c r="Q25" s="727">
        <v>510</v>
      </c>
      <c r="R25" s="728"/>
      <c r="S25" s="727">
        <v>12</v>
      </c>
      <c r="T25" s="728"/>
    </row>
    <row r="26" spans="1:20" ht="12.75">
      <c r="A26" s="67">
        <v>2</v>
      </c>
      <c r="B26" s="731" t="s">
        <v>51</v>
      </c>
      <c r="C26" s="732"/>
      <c r="D26" s="733"/>
      <c r="E26" s="727">
        <v>20</v>
      </c>
      <c r="F26" s="728"/>
      <c r="G26" s="737">
        <v>1.37</v>
      </c>
      <c r="H26" s="738"/>
      <c r="I26" s="727">
        <v>70</v>
      </c>
      <c r="J26" s="728"/>
      <c r="K26" s="727">
        <v>5</v>
      </c>
      <c r="L26" s="728"/>
      <c r="M26" s="727">
        <v>30</v>
      </c>
      <c r="N26" s="728"/>
      <c r="O26" s="737">
        <v>2.05</v>
      </c>
      <c r="P26" s="738"/>
      <c r="Q26" s="727">
        <v>105</v>
      </c>
      <c r="R26" s="728"/>
      <c r="S26" s="727">
        <v>7.5</v>
      </c>
      <c r="T26" s="728"/>
    </row>
    <row r="27" spans="1:20" ht="12.75">
      <c r="A27" s="67">
        <v>3</v>
      </c>
      <c r="B27" s="731" t="s">
        <v>168</v>
      </c>
      <c r="C27" s="732"/>
      <c r="D27" s="733"/>
      <c r="E27" s="742">
        <v>50</v>
      </c>
      <c r="F27" s="743"/>
      <c r="G27" s="759">
        <v>2.51</v>
      </c>
      <c r="H27" s="760"/>
      <c r="I27" s="742">
        <v>25</v>
      </c>
      <c r="J27" s="743"/>
      <c r="K27" s="742">
        <v>0</v>
      </c>
      <c r="L27" s="743"/>
      <c r="M27" s="742">
        <v>75</v>
      </c>
      <c r="N27" s="743"/>
      <c r="O27" s="759">
        <v>3.76</v>
      </c>
      <c r="P27" s="760"/>
      <c r="Q27" s="742">
        <v>38</v>
      </c>
      <c r="R27" s="743"/>
      <c r="S27" s="742">
        <v>0</v>
      </c>
      <c r="T27" s="743"/>
    </row>
    <row r="28" spans="1:20" ht="12.75">
      <c r="A28" s="67">
        <v>4</v>
      </c>
      <c r="B28" s="731" t="s">
        <v>53</v>
      </c>
      <c r="C28" s="732"/>
      <c r="D28" s="733"/>
      <c r="E28" s="744"/>
      <c r="F28" s="745"/>
      <c r="G28" s="761"/>
      <c r="H28" s="762"/>
      <c r="I28" s="744"/>
      <c r="J28" s="745"/>
      <c r="K28" s="744"/>
      <c r="L28" s="745"/>
      <c r="M28" s="744"/>
      <c r="N28" s="745"/>
      <c r="O28" s="761"/>
      <c r="P28" s="762"/>
      <c r="Q28" s="744"/>
      <c r="R28" s="745"/>
      <c r="S28" s="744"/>
      <c r="T28" s="745"/>
    </row>
    <row r="29" spans="1:20" ht="12.75">
      <c r="A29" s="67">
        <v>5</v>
      </c>
      <c r="B29" s="731" t="s">
        <v>54</v>
      </c>
      <c r="C29" s="732"/>
      <c r="D29" s="733"/>
      <c r="G29" s="763"/>
      <c r="H29" s="764"/>
      <c r="I29" s="735">
        <v>0</v>
      </c>
      <c r="J29" s="736"/>
      <c r="K29" s="727">
        <v>0</v>
      </c>
      <c r="L29" s="728"/>
      <c r="M29" s="735">
        <v>0</v>
      </c>
      <c r="N29" s="736"/>
      <c r="O29" s="763"/>
      <c r="P29" s="764"/>
      <c r="Q29" s="780">
        <v>0</v>
      </c>
      <c r="R29" s="781"/>
      <c r="S29" s="727">
        <v>0</v>
      </c>
      <c r="T29" s="728"/>
    </row>
    <row r="30" spans="1:20" ht="12.75">
      <c r="A30" s="67">
        <v>6</v>
      </c>
      <c r="B30" s="731" t="s">
        <v>52</v>
      </c>
      <c r="C30" s="732"/>
      <c r="D30" s="733"/>
      <c r="E30" s="727">
        <v>10</v>
      </c>
      <c r="F30" s="728"/>
      <c r="G30" s="737">
        <v>0.47</v>
      </c>
      <c r="H30" s="738"/>
      <c r="I30" s="727">
        <v>90</v>
      </c>
      <c r="J30" s="728"/>
      <c r="K30" s="727">
        <v>0</v>
      </c>
      <c r="L30" s="728"/>
      <c r="M30" s="727">
        <v>10</v>
      </c>
      <c r="N30" s="728"/>
      <c r="O30" s="737">
        <v>0.7</v>
      </c>
      <c r="P30" s="738"/>
      <c r="Q30" s="727">
        <v>90</v>
      </c>
      <c r="R30" s="728"/>
      <c r="S30" s="727">
        <v>0</v>
      </c>
      <c r="T30" s="728"/>
    </row>
    <row r="31" spans="1:20" ht="12.75">
      <c r="A31" s="67">
        <v>7</v>
      </c>
      <c r="B31" s="731" t="s">
        <v>169</v>
      </c>
      <c r="C31" s="732"/>
      <c r="D31" s="733"/>
      <c r="E31" s="727">
        <v>0</v>
      </c>
      <c r="F31" s="728"/>
      <c r="G31" s="719">
        <v>0</v>
      </c>
      <c r="H31" s="719"/>
      <c r="I31" s="727">
        <v>0</v>
      </c>
      <c r="J31" s="728"/>
      <c r="K31" s="727">
        <v>0</v>
      </c>
      <c r="L31" s="728"/>
      <c r="M31" s="727">
        <v>0</v>
      </c>
      <c r="N31" s="728"/>
      <c r="O31" s="719">
        <v>0</v>
      </c>
      <c r="P31" s="719"/>
      <c r="Q31" s="727">
        <v>0</v>
      </c>
      <c r="R31" s="728"/>
      <c r="S31" s="727">
        <v>0</v>
      </c>
      <c r="T31" s="728"/>
    </row>
    <row r="32" spans="1:20" ht="12.75">
      <c r="A32" s="67"/>
      <c r="B32" s="740" t="s">
        <v>17</v>
      </c>
      <c r="C32" s="776"/>
      <c r="D32" s="741"/>
      <c r="E32" s="720">
        <f>SUM(E25:F31)</f>
        <v>180</v>
      </c>
      <c r="F32" s="721"/>
      <c r="G32" s="788">
        <f>SUM(G25:H31)</f>
        <v>4.35</v>
      </c>
      <c r="H32" s="789"/>
      <c r="I32" s="720">
        <f>SUM(I25:J31)</f>
        <v>525</v>
      </c>
      <c r="J32" s="721"/>
      <c r="K32" s="720">
        <f>SUM(K25:L31)</f>
        <v>13</v>
      </c>
      <c r="L32" s="721"/>
      <c r="M32" s="720">
        <f>SUM(M25:N31)</f>
        <v>265</v>
      </c>
      <c r="N32" s="721"/>
      <c r="O32" s="788">
        <f>SUM(O25:P31)</f>
        <v>6.51</v>
      </c>
      <c r="P32" s="789"/>
      <c r="Q32" s="720">
        <f>SUM(Q25:R31)</f>
        <v>743</v>
      </c>
      <c r="R32" s="721"/>
      <c r="S32" s="720">
        <f>SUM(S25:T31)</f>
        <v>19.5</v>
      </c>
      <c r="T32" s="721"/>
    </row>
    <row r="33" spans="1:20" ht="12.75">
      <c r="A33" s="115"/>
      <c r="B33" s="116"/>
      <c r="C33" s="116"/>
      <c r="D33" s="116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</row>
    <row r="34" spans="1:20" ht="12.75" customHeight="1">
      <c r="A34" s="689" t="s">
        <v>407</v>
      </c>
      <c r="B34" s="793" t="s">
        <v>458</v>
      </c>
      <c r="C34" s="793"/>
      <c r="D34" s="793"/>
      <c r="E34" s="793"/>
      <c r="F34" s="793"/>
      <c r="G34" s="793"/>
      <c r="H34" s="793"/>
      <c r="I34" s="690"/>
      <c r="J34" s="690"/>
      <c r="K34" s="690"/>
      <c r="L34" s="690"/>
      <c r="M34" s="690"/>
      <c r="N34" s="690"/>
      <c r="O34" s="690"/>
      <c r="P34" s="690"/>
      <c r="Q34" s="690"/>
      <c r="R34" s="690"/>
      <c r="S34" s="690"/>
      <c r="T34" s="690"/>
    </row>
    <row r="35" spans="1:20" ht="12.75">
      <c r="A35" s="689"/>
      <c r="B35" s="691"/>
      <c r="C35" s="691"/>
      <c r="D35" s="691"/>
      <c r="E35" s="690"/>
      <c r="F35" s="690"/>
      <c r="G35" s="690"/>
      <c r="H35" s="690"/>
      <c r="I35" s="690"/>
      <c r="J35" s="690"/>
      <c r="K35" s="690"/>
      <c r="L35" s="690"/>
      <c r="M35" s="690"/>
      <c r="N35" s="690"/>
      <c r="O35" s="690"/>
      <c r="P35" s="690"/>
      <c r="Q35" s="690"/>
      <c r="R35" s="690"/>
      <c r="S35" s="690"/>
      <c r="T35" s="690"/>
    </row>
    <row r="36" spans="1:20" s="31" customFormat="1" ht="17.25" customHeight="1">
      <c r="A36" s="692" t="s">
        <v>22</v>
      </c>
      <c r="B36" s="765" t="s">
        <v>408</v>
      </c>
      <c r="C36" s="766"/>
      <c r="D36" s="767"/>
      <c r="E36" s="790" t="s">
        <v>23</v>
      </c>
      <c r="F36" s="791"/>
      <c r="G36" s="791"/>
      <c r="H36" s="791"/>
      <c r="I36" s="791"/>
      <c r="J36" s="792"/>
      <c r="K36" s="722" t="s">
        <v>24</v>
      </c>
      <c r="L36" s="722"/>
      <c r="M36" s="722"/>
      <c r="N36" s="722"/>
      <c r="O36" s="722"/>
      <c r="P36" s="722"/>
      <c r="Q36" s="787"/>
      <c r="R36" s="787"/>
      <c r="S36" s="787"/>
      <c r="T36" s="787"/>
    </row>
    <row r="37" spans="1:20" ht="12.75">
      <c r="A37" s="693"/>
      <c r="B37" s="768"/>
      <c r="C37" s="769"/>
      <c r="D37" s="770"/>
      <c r="E37" s="772" t="s">
        <v>424</v>
      </c>
      <c r="F37" s="773"/>
      <c r="G37" s="772" t="s">
        <v>425</v>
      </c>
      <c r="H37" s="773"/>
      <c r="I37" s="772" t="s">
        <v>426</v>
      </c>
      <c r="J37" s="773"/>
      <c r="K37" s="722" t="s">
        <v>424</v>
      </c>
      <c r="L37" s="722"/>
      <c r="M37" s="722" t="s">
        <v>425</v>
      </c>
      <c r="N37" s="722"/>
      <c r="O37" s="722" t="s">
        <v>426</v>
      </c>
      <c r="P37" s="722"/>
      <c r="Q37" s="690"/>
      <c r="R37" s="690"/>
      <c r="S37" s="690"/>
      <c r="T37" s="690"/>
    </row>
    <row r="38" spans="1:20" ht="12.75">
      <c r="A38" s="694">
        <v>1</v>
      </c>
      <c r="B38" s="723" t="s">
        <v>1040</v>
      </c>
      <c r="C38" s="771"/>
      <c r="D38" s="724"/>
      <c r="E38" s="723" t="s">
        <v>1041</v>
      </c>
      <c r="F38" s="724"/>
      <c r="G38" s="723">
        <v>0.74</v>
      </c>
      <c r="H38" s="724"/>
      <c r="I38" s="695" t="s">
        <v>1042</v>
      </c>
      <c r="J38" s="696"/>
      <c r="K38" s="723" t="s">
        <v>1043</v>
      </c>
      <c r="L38" s="724"/>
      <c r="M38" s="725">
        <v>1</v>
      </c>
      <c r="N38" s="726"/>
      <c r="O38" s="695" t="s">
        <v>1042</v>
      </c>
      <c r="P38" s="696"/>
      <c r="Q38" s="690"/>
      <c r="R38" s="690"/>
      <c r="S38" s="690"/>
      <c r="T38" s="690"/>
    </row>
    <row r="39" spans="1:20" ht="12.75">
      <c r="A39" s="694">
        <v>3</v>
      </c>
      <c r="B39" s="723" t="s">
        <v>1044</v>
      </c>
      <c r="C39" s="771"/>
      <c r="D39" s="724"/>
      <c r="E39" s="723" t="s">
        <v>1045</v>
      </c>
      <c r="F39" s="724"/>
      <c r="G39" s="723">
        <v>0.47</v>
      </c>
      <c r="H39" s="724"/>
      <c r="I39" s="697"/>
      <c r="J39" s="698"/>
      <c r="K39" s="723" t="s">
        <v>1045</v>
      </c>
      <c r="L39" s="724"/>
      <c r="M39" s="725">
        <v>0.24</v>
      </c>
      <c r="N39" s="726"/>
      <c r="O39" s="697"/>
      <c r="P39" s="698"/>
      <c r="Q39" s="690"/>
      <c r="R39" s="690"/>
      <c r="S39" s="690"/>
      <c r="T39" s="690"/>
    </row>
    <row r="40" spans="1:20" ht="12.75">
      <c r="A40" s="694">
        <v>6</v>
      </c>
      <c r="B40" s="796" t="s">
        <v>1046</v>
      </c>
      <c r="C40" s="797"/>
      <c r="D40" s="798"/>
      <c r="E40" s="799" t="s">
        <v>1047</v>
      </c>
      <c r="F40" s="800"/>
      <c r="G40" s="806">
        <v>11</v>
      </c>
      <c r="H40" s="807"/>
      <c r="I40" s="799" t="s">
        <v>1048</v>
      </c>
      <c r="J40" s="800"/>
      <c r="K40" s="799" t="s">
        <v>1047</v>
      </c>
      <c r="L40" s="800"/>
      <c r="M40" s="806">
        <v>11</v>
      </c>
      <c r="N40" s="807"/>
      <c r="O40" s="799" t="s">
        <v>1048</v>
      </c>
      <c r="P40" s="800"/>
      <c r="Q40" s="699"/>
      <c r="R40" s="699"/>
      <c r="S40" s="699"/>
      <c r="T40" s="699"/>
    </row>
    <row r="41" spans="1:20" ht="12.75">
      <c r="A41" s="700"/>
      <c r="B41" s="701"/>
      <c r="C41" s="701"/>
      <c r="D41" s="701"/>
      <c r="E41" s="702"/>
      <c r="F41" s="702"/>
      <c r="G41" s="703"/>
      <c r="H41" s="703"/>
      <c r="I41" s="702"/>
      <c r="J41" s="702"/>
      <c r="K41" s="702"/>
      <c r="L41" s="702"/>
      <c r="M41" s="703"/>
      <c r="N41" s="703"/>
      <c r="O41" s="702"/>
      <c r="P41" s="702"/>
      <c r="Q41" s="699"/>
      <c r="R41" s="699"/>
      <c r="S41" s="699"/>
      <c r="T41" s="699"/>
    </row>
    <row r="42" spans="1:20" ht="15">
      <c r="A42" s="802" t="s">
        <v>179</v>
      </c>
      <c r="B42" s="802"/>
      <c r="C42" s="802"/>
      <c r="D42" s="802"/>
      <c r="E42" s="802"/>
      <c r="F42" s="802"/>
      <c r="G42" s="802"/>
      <c r="H42" s="802"/>
      <c r="I42" s="802"/>
      <c r="J42" s="699"/>
      <c r="K42" s="699"/>
      <c r="L42" s="699"/>
      <c r="M42" s="699"/>
      <c r="N42" s="699"/>
      <c r="O42" s="699"/>
      <c r="P42" s="699"/>
      <c r="Q42" s="699"/>
      <c r="R42" s="699"/>
      <c r="S42" s="699"/>
      <c r="T42" s="699"/>
    </row>
    <row r="43" spans="1:20" ht="12.75" customHeight="1">
      <c r="A43" s="795" t="s">
        <v>57</v>
      </c>
      <c r="B43" s="795" t="s">
        <v>23</v>
      </c>
      <c r="C43" s="795"/>
      <c r="D43" s="795"/>
      <c r="E43" s="803" t="s">
        <v>24</v>
      </c>
      <c r="F43" s="803"/>
      <c r="G43" s="803"/>
      <c r="H43" s="804" t="s">
        <v>142</v>
      </c>
      <c r="I43" s="706"/>
      <c r="J43" s="699"/>
      <c r="K43" s="699"/>
      <c r="L43" s="699"/>
      <c r="M43" s="699"/>
      <c r="N43" s="699"/>
      <c r="O43" s="699"/>
      <c r="P43" s="699"/>
      <c r="Q43" s="699"/>
      <c r="R43" s="699"/>
      <c r="S43" s="699"/>
      <c r="T43" s="699"/>
    </row>
    <row r="44" spans="1:20" ht="15">
      <c r="A44" s="795"/>
      <c r="B44" s="704" t="s">
        <v>170</v>
      </c>
      <c r="C44" s="705" t="s">
        <v>100</v>
      </c>
      <c r="D44" s="704" t="s">
        <v>17</v>
      </c>
      <c r="E44" s="704" t="s">
        <v>170</v>
      </c>
      <c r="F44" s="705" t="s">
        <v>100</v>
      </c>
      <c r="G44" s="704" t="s">
        <v>17</v>
      </c>
      <c r="H44" s="805"/>
      <c r="I44" s="706"/>
      <c r="J44" s="699"/>
      <c r="K44" s="699"/>
      <c r="L44" s="699"/>
      <c r="M44" s="699"/>
      <c r="N44" s="699"/>
      <c r="O44" s="699"/>
      <c r="P44" s="699"/>
      <c r="Q44" s="699"/>
      <c r="R44" s="699"/>
      <c r="S44" s="699"/>
      <c r="T44" s="699"/>
    </row>
    <row r="45" spans="1:20" ht="13.5" customHeight="1">
      <c r="A45" s="448" t="s">
        <v>685</v>
      </c>
      <c r="B45" s="707">
        <v>2.61</v>
      </c>
      <c r="C45" s="707">
        <v>1.74</v>
      </c>
      <c r="D45" s="707">
        <f>SUM(B45:C45)</f>
        <v>4.35</v>
      </c>
      <c r="E45" s="708">
        <v>3.91</v>
      </c>
      <c r="F45" s="707">
        <v>2.6</v>
      </c>
      <c r="G45" s="707">
        <f>SUM(E45:F45)</f>
        <v>6.51</v>
      </c>
      <c r="H45" s="709"/>
      <c r="I45" s="706"/>
      <c r="J45" s="699"/>
      <c r="K45" s="699"/>
      <c r="L45" s="699"/>
      <c r="M45" s="699"/>
      <c r="N45" s="699"/>
      <c r="O45" s="699"/>
      <c r="P45" s="699"/>
      <c r="Q45" s="699"/>
      <c r="R45" s="699"/>
      <c r="S45" s="699"/>
      <c r="T45" s="699"/>
    </row>
    <row r="46" spans="1:20" ht="13.5" customHeight="1">
      <c r="A46" s="448" t="s">
        <v>698</v>
      </c>
      <c r="B46" s="707">
        <v>2.74</v>
      </c>
      <c r="C46" s="707">
        <f>ROUND(C45+C45*5.35%,2)</f>
        <v>1.83</v>
      </c>
      <c r="D46" s="710">
        <f>SUM(B46:C46)</f>
        <v>4.57</v>
      </c>
      <c r="E46" s="708">
        <v>4.11</v>
      </c>
      <c r="F46" s="707">
        <f>ROUND(F45+F45*5.35%,2)</f>
        <v>2.74</v>
      </c>
      <c r="G46" s="707">
        <f>SUM(E46:F46)</f>
        <v>6.8500000000000005</v>
      </c>
      <c r="H46" s="709" t="s">
        <v>171</v>
      </c>
      <c r="I46" s="706"/>
      <c r="J46" s="699"/>
      <c r="K46" s="699"/>
      <c r="L46" s="699"/>
      <c r="M46" s="699"/>
      <c r="N46" s="699"/>
      <c r="O46" s="699"/>
      <c r="P46" s="699"/>
      <c r="Q46" s="699"/>
      <c r="R46" s="699"/>
      <c r="S46" s="699"/>
      <c r="T46" s="699"/>
    </row>
    <row r="47" spans="1:20" ht="14.25">
      <c r="A47" s="801" t="s">
        <v>228</v>
      </c>
      <c r="B47" s="801"/>
      <c r="C47" s="801"/>
      <c r="D47" s="801"/>
      <c r="E47" s="801"/>
      <c r="F47" s="801"/>
      <c r="G47" s="801"/>
      <c r="H47" s="801"/>
      <c r="I47" s="801"/>
      <c r="J47" s="801"/>
      <c r="K47" s="801"/>
      <c r="L47" s="801"/>
      <c r="M47" s="801"/>
      <c r="N47" s="801"/>
      <c r="O47" s="801"/>
      <c r="P47" s="801"/>
      <c r="Q47" s="801"/>
      <c r="R47" s="801"/>
      <c r="S47" s="801"/>
      <c r="T47" s="801"/>
    </row>
    <row r="48" spans="1:9" ht="15">
      <c r="A48" s="31"/>
      <c r="B48" s="261"/>
      <c r="C48" s="261"/>
      <c r="D48" s="233"/>
      <c r="E48" s="233"/>
      <c r="F48" s="260"/>
      <c r="G48" s="260"/>
      <c r="H48" s="260"/>
      <c r="I48"/>
    </row>
    <row r="50" spans="3:16" ht="15.75" customHeight="1">
      <c r="C50" s="660"/>
      <c r="N50" s="794" t="s">
        <v>1090</v>
      </c>
      <c r="O50" s="794"/>
      <c r="P50" s="794"/>
    </row>
    <row r="51" spans="1:17" s="15" customFormat="1" ht="18.75" customHeight="1">
      <c r="A51" s="14" t="s">
        <v>12</v>
      </c>
      <c r="B51" s="14"/>
      <c r="C51" s="14"/>
      <c r="D51" s="14"/>
      <c r="E51" s="14"/>
      <c r="F51" s="14"/>
      <c r="G51" s="14"/>
      <c r="I51" s="14"/>
      <c r="N51" s="794" t="s">
        <v>476</v>
      </c>
      <c r="O51" s="794"/>
      <c r="P51" s="794"/>
      <c r="Q51" s="83"/>
    </row>
    <row r="52" spans="1:17" s="15" customFormat="1" ht="28.5" customHeight="1">
      <c r="A52" s="83"/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794" t="s">
        <v>1089</v>
      </c>
      <c r="N52" s="794"/>
      <c r="O52" s="794"/>
      <c r="P52" s="794"/>
      <c r="Q52" s="794"/>
    </row>
    <row r="53" spans="1:19" s="15" customFormat="1" ht="12.75" customHeight="1">
      <c r="A53" s="83" t="s">
        <v>89</v>
      </c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</row>
    <row r="54" spans="14:17" ht="12.75" customHeight="1">
      <c r="N54" s="36"/>
      <c r="O54" s="36"/>
      <c r="P54" s="36"/>
      <c r="Q54" s="36"/>
    </row>
  </sheetData>
  <sheetProtection/>
  <mergeCells count="160">
    <mergeCell ref="A47:T47"/>
    <mergeCell ref="I40:J40"/>
    <mergeCell ref="O40:P40"/>
    <mergeCell ref="A42:I42"/>
    <mergeCell ref="A43:A44"/>
    <mergeCell ref="E43:G43"/>
    <mergeCell ref="H43:H44"/>
    <mergeCell ref="G40:H40"/>
    <mergeCell ref="M40:N40"/>
    <mergeCell ref="K40:L40"/>
    <mergeCell ref="M52:Q52"/>
    <mergeCell ref="N50:P50"/>
    <mergeCell ref="N51:P51"/>
    <mergeCell ref="B43:D43"/>
    <mergeCell ref="I32:J32"/>
    <mergeCell ref="B40:D40"/>
    <mergeCell ref="E39:F39"/>
    <mergeCell ref="E40:F40"/>
    <mergeCell ref="Q32:R32"/>
    <mergeCell ref="B38:D38"/>
    <mergeCell ref="G37:H37"/>
    <mergeCell ref="G38:H38"/>
    <mergeCell ref="E36:J36"/>
    <mergeCell ref="B34:H34"/>
    <mergeCell ref="E32:F32"/>
    <mergeCell ref="E38:F38"/>
    <mergeCell ref="S36:T36"/>
    <mergeCell ref="I37:J37"/>
    <mergeCell ref="I31:J31"/>
    <mergeCell ref="G32:H32"/>
    <mergeCell ref="G31:H31"/>
    <mergeCell ref="M31:N31"/>
    <mergeCell ref="O32:P32"/>
    <mergeCell ref="K36:P36"/>
    <mergeCell ref="Q36:R36"/>
    <mergeCell ref="M37:N37"/>
    <mergeCell ref="S29:T29"/>
    <mergeCell ref="M29:N29"/>
    <mergeCell ref="S26:T26"/>
    <mergeCell ref="O26:P26"/>
    <mergeCell ref="Q27:R28"/>
    <mergeCell ref="E31:F31"/>
    <mergeCell ref="G30:H30"/>
    <mergeCell ref="K30:L30"/>
    <mergeCell ref="Q29:R29"/>
    <mergeCell ref="E30:F30"/>
    <mergeCell ref="A22:A23"/>
    <mergeCell ref="M22:T22"/>
    <mergeCell ref="M25:N25"/>
    <mergeCell ref="Q23:R23"/>
    <mergeCell ref="O25:P25"/>
    <mergeCell ref="M24:N24"/>
    <mergeCell ref="O24:P24"/>
    <mergeCell ref="O23:P23"/>
    <mergeCell ref="M23:N23"/>
    <mergeCell ref="K25:L25"/>
    <mergeCell ref="C17:D17"/>
    <mergeCell ref="A15:G15"/>
    <mergeCell ref="C16:D16"/>
    <mergeCell ref="A16:B16"/>
    <mergeCell ref="A17:B17"/>
    <mergeCell ref="H13:I13"/>
    <mergeCell ref="C18:D18"/>
    <mergeCell ref="B11:C11"/>
    <mergeCell ref="E27:F28"/>
    <mergeCell ref="G27:H29"/>
    <mergeCell ref="I27:J28"/>
    <mergeCell ref="F10:G10"/>
    <mergeCell ref="J11:K11"/>
    <mergeCell ref="A18:B18"/>
    <mergeCell ref="D13:E13"/>
    <mergeCell ref="J12:K12"/>
    <mergeCell ref="G26:H26"/>
    <mergeCell ref="F11:G11"/>
    <mergeCell ref="H11:I11"/>
    <mergeCell ref="E22:L22"/>
    <mergeCell ref="G23:H23"/>
    <mergeCell ref="J10:K10"/>
    <mergeCell ref="H12:I12"/>
    <mergeCell ref="D12:E12"/>
    <mergeCell ref="F12:G12"/>
    <mergeCell ref="I23:J23"/>
    <mergeCell ref="F13:G13"/>
    <mergeCell ref="B32:D32"/>
    <mergeCell ref="B28:D28"/>
    <mergeCell ref="D9:E9"/>
    <mergeCell ref="B22:D23"/>
    <mergeCell ref="G24:H24"/>
    <mergeCell ref="G25:H25"/>
    <mergeCell ref="B12:C12"/>
    <mergeCell ref="D10:E10"/>
    <mergeCell ref="M27:N28"/>
    <mergeCell ref="O27:P29"/>
    <mergeCell ref="Q30:R30"/>
    <mergeCell ref="B36:D37"/>
    <mergeCell ref="B39:D39"/>
    <mergeCell ref="E37:F37"/>
    <mergeCell ref="G39:H39"/>
    <mergeCell ref="M38:N38"/>
    <mergeCell ref="K37:L37"/>
    <mergeCell ref="K31:L31"/>
    <mergeCell ref="B31:D31"/>
    <mergeCell ref="F9:G9"/>
    <mergeCell ref="H10:I10"/>
    <mergeCell ref="B10:C10"/>
    <mergeCell ref="B24:D24"/>
    <mergeCell ref="B27:D27"/>
    <mergeCell ref="I30:J30"/>
    <mergeCell ref="E25:F25"/>
    <mergeCell ref="H9:I9"/>
    <mergeCell ref="I25:J25"/>
    <mergeCell ref="R1:S1"/>
    <mergeCell ref="A2:S2"/>
    <mergeCell ref="A3:S3"/>
    <mergeCell ref="A5:S5"/>
    <mergeCell ref="B9:C9"/>
    <mergeCell ref="A6:B6"/>
    <mergeCell ref="A7:I7"/>
    <mergeCell ref="J9:K9"/>
    <mergeCell ref="H1:I1"/>
    <mergeCell ref="B30:D30"/>
    <mergeCell ref="I24:J24"/>
    <mergeCell ref="S24:T24"/>
    <mergeCell ref="E26:F26"/>
    <mergeCell ref="B26:D26"/>
    <mergeCell ref="E23:F23"/>
    <mergeCell ref="Q24:R24"/>
    <mergeCell ref="S27:T28"/>
    <mergeCell ref="K23:L23"/>
    <mergeCell ref="B25:D25"/>
    <mergeCell ref="S30:T30"/>
    <mergeCell ref="J13:K13"/>
    <mergeCell ref="M30:N30"/>
    <mergeCell ref="O30:P30"/>
    <mergeCell ref="M26:N26"/>
    <mergeCell ref="K26:L26"/>
    <mergeCell ref="I26:J26"/>
    <mergeCell ref="S23:T23"/>
    <mergeCell ref="Q25:R25"/>
    <mergeCell ref="Q26:R26"/>
    <mergeCell ref="D11:E11"/>
    <mergeCell ref="B13:C13"/>
    <mergeCell ref="B29:D29"/>
    <mergeCell ref="A21:S21"/>
    <mergeCell ref="S25:T25"/>
    <mergeCell ref="I29:J29"/>
    <mergeCell ref="K29:L29"/>
    <mergeCell ref="E24:F24"/>
    <mergeCell ref="K24:L24"/>
    <mergeCell ref="K27:L28"/>
    <mergeCell ref="O31:P31"/>
    <mergeCell ref="S32:T32"/>
    <mergeCell ref="O37:P37"/>
    <mergeCell ref="K39:L39"/>
    <mergeCell ref="M39:N39"/>
    <mergeCell ref="M32:N32"/>
    <mergeCell ref="Q31:R31"/>
    <mergeCell ref="K32:L32"/>
    <mergeCell ref="K38:L38"/>
    <mergeCell ref="S31:T31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73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8"/>
  <sheetViews>
    <sheetView view="pageBreakPreview" zoomScale="90" zoomScaleSheetLayoutView="90" zoomScalePageLayoutView="0" workbookViewId="0" topLeftCell="A20">
      <selection activeCell="Q1" sqref="Q1"/>
    </sheetView>
  </sheetViews>
  <sheetFormatPr defaultColWidth="9.140625" defaultRowHeight="12.75"/>
  <cols>
    <col min="2" max="2" width="10.140625" style="0" customWidth="1"/>
    <col min="3" max="3" width="16.7109375" style="0" customWidth="1"/>
    <col min="4" max="4" width="9.421875" style="0" customWidth="1"/>
    <col min="5" max="5" width="9.00390625" style="0" customWidth="1"/>
    <col min="6" max="6" width="11.57421875" style="0" customWidth="1"/>
    <col min="7" max="8" width="10.421875" style="0" customWidth="1"/>
    <col min="9" max="10" width="10.421875" style="286" customWidth="1"/>
    <col min="11" max="11" width="10.57421875" style="0" customWidth="1"/>
    <col min="12" max="12" width="10.421875" style="0" customWidth="1"/>
    <col min="13" max="13" width="11.57421875" style="0" customWidth="1"/>
    <col min="14" max="14" width="13.00390625" style="0" customWidth="1"/>
  </cols>
  <sheetData>
    <row r="1" spans="1:14" ht="18">
      <c r="A1" s="852" t="s">
        <v>0</v>
      </c>
      <c r="B1" s="852"/>
      <c r="C1" s="852"/>
      <c r="D1" s="852"/>
      <c r="E1" s="852"/>
      <c r="F1" s="852"/>
      <c r="G1" s="852"/>
      <c r="H1" s="852"/>
      <c r="I1" s="852"/>
      <c r="J1" s="852"/>
      <c r="K1" s="852"/>
      <c r="N1" s="234" t="s">
        <v>513</v>
      </c>
    </row>
    <row r="2" spans="1:11" ht="21">
      <c r="A2" s="853" t="s">
        <v>697</v>
      </c>
      <c r="B2" s="853"/>
      <c r="C2" s="853"/>
      <c r="D2" s="853"/>
      <c r="E2" s="853"/>
      <c r="F2" s="853"/>
      <c r="G2" s="853"/>
      <c r="H2" s="853"/>
      <c r="I2" s="853"/>
      <c r="J2" s="853"/>
      <c r="K2" s="853"/>
    </row>
    <row r="3" spans="1:10" ht="15">
      <c r="A3" s="195"/>
      <c r="B3" s="195"/>
      <c r="C3" s="195"/>
      <c r="D3" s="195"/>
      <c r="E3" s="195"/>
      <c r="F3" s="195"/>
      <c r="G3" s="195"/>
      <c r="H3" s="195"/>
      <c r="I3" s="283"/>
      <c r="J3" s="283"/>
    </row>
    <row r="4" spans="1:10" ht="18">
      <c r="A4" s="852" t="s">
        <v>512</v>
      </c>
      <c r="B4" s="852"/>
      <c r="C4" s="852"/>
      <c r="D4" s="852"/>
      <c r="E4" s="852"/>
      <c r="F4" s="852"/>
      <c r="G4" s="852"/>
      <c r="H4" s="852"/>
      <c r="I4" s="307"/>
      <c r="J4" s="307"/>
    </row>
    <row r="5" spans="1:14" ht="15">
      <c r="A5" s="196" t="s">
        <v>251</v>
      </c>
      <c r="B5" s="196"/>
      <c r="C5" s="196"/>
      <c r="D5" s="196"/>
      <c r="E5" s="196"/>
      <c r="F5" s="196"/>
      <c r="G5" s="196"/>
      <c r="H5" s="195"/>
      <c r="I5" s="283"/>
      <c r="J5" s="283"/>
      <c r="L5" s="1005" t="s">
        <v>776</v>
      </c>
      <c r="M5" s="1005"/>
      <c r="N5" s="1005"/>
    </row>
    <row r="6" spans="1:14" ht="28.5" customHeight="1">
      <c r="A6" s="977" t="s">
        <v>2</v>
      </c>
      <c r="B6" s="977" t="s">
        <v>36</v>
      </c>
      <c r="C6" s="758" t="s">
        <v>400</v>
      </c>
      <c r="D6" s="776" t="s">
        <v>451</v>
      </c>
      <c r="E6" s="776"/>
      <c r="F6" s="776"/>
      <c r="G6" s="776"/>
      <c r="H6" s="741"/>
      <c r="I6" s="1002" t="s">
        <v>538</v>
      </c>
      <c r="J6" s="1002" t="s">
        <v>539</v>
      </c>
      <c r="K6" s="972" t="s">
        <v>492</v>
      </c>
      <c r="L6" s="972"/>
      <c r="M6" s="972"/>
      <c r="N6" s="972"/>
    </row>
    <row r="7" spans="1:14" ht="39" customHeight="1">
      <c r="A7" s="978"/>
      <c r="B7" s="978"/>
      <c r="C7" s="758"/>
      <c r="D7" s="5" t="s">
        <v>450</v>
      </c>
      <c r="E7" s="5" t="s">
        <v>401</v>
      </c>
      <c r="F7" s="67" t="s">
        <v>402</v>
      </c>
      <c r="G7" s="5" t="s">
        <v>403</v>
      </c>
      <c r="H7" s="5" t="s">
        <v>46</v>
      </c>
      <c r="I7" s="1002"/>
      <c r="J7" s="1002"/>
      <c r="K7" s="227" t="s">
        <v>404</v>
      </c>
      <c r="L7" s="27" t="s">
        <v>493</v>
      </c>
      <c r="M7" s="5" t="s">
        <v>405</v>
      </c>
      <c r="N7" s="27" t="s">
        <v>406</v>
      </c>
    </row>
    <row r="8" spans="1:14" ht="15">
      <c r="A8" s="199" t="s">
        <v>258</v>
      </c>
      <c r="B8" s="199" t="s">
        <v>259</v>
      </c>
      <c r="C8" s="199" t="s">
        <v>260</v>
      </c>
      <c r="D8" s="199" t="s">
        <v>261</v>
      </c>
      <c r="E8" s="199" t="s">
        <v>262</v>
      </c>
      <c r="F8" s="199" t="s">
        <v>263</v>
      </c>
      <c r="G8" s="199" t="s">
        <v>264</v>
      </c>
      <c r="H8" s="199" t="s">
        <v>265</v>
      </c>
      <c r="I8" s="308" t="s">
        <v>284</v>
      </c>
      <c r="J8" s="308" t="s">
        <v>285</v>
      </c>
      <c r="K8" s="199" t="s">
        <v>286</v>
      </c>
      <c r="L8" s="199" t="s">
        <v>314</v>
      </c>
      <c r="M8" s="199" t="s">
        <v>315</v>
      </c>
      <c r="N8" s="199" t="s">
        <v>316</v>
      </c>
    </row>
    <row r="9" spans="1:14" ht="14.25">
      <c r="A9" s="491">
        <v>1</v>
      </c>
      <c r="B9" s="491" t="s">
        <v>879</v>
      </c>
      <c r="C9" s="393">
        <v>1295</v>
      </c>
      <c r="D9" s="393">
        <f>C9*93%</f>
        <v>1204.3500000000001</v>
      </c>
      <c r="E9" s="380">
        <v>0</v>
      </c>
      <c r="F9" s="492">
        <f>C9-D9</f>
        <v>90.64999999999986</v>
      </c>
      <c r="G9" s="493">
        <v>0</v>
      </c>
      <c r="H9" s="380">
        <v>0</v>
      </c>
      <c r="I9" s="494">
        <v>0</v>
      </c>
      <c r="J9" s="494">
        <v>0</v>
      </c>
      <c r="K9" s="495">
        <f>C9*66.5%</f>
        <v>861.1750000000001</v>
      </c>
      <c r="L9" s="495">
        <f>C9*3.5%</f>
        <v>45.325</v>
      </c>
      <c r="M9" s="393">
        <f>C9*5.5%</f>
        <v>71.225</v>
      </c>
      <c r="N9" s="393">
        <f>C9*28%</f>
        <v>362.6</v>
      </c>
    </row>
    <row r="10" spans="1:14" ht="14.25">
      <c r="A10" s="491">
        <v>2</v>
      </c>
      <c r="B10" s="491" t="s">
        <v>881</v>
      </c>
      <c r="C10" s="393">
        <v>811</v>
      </c>
      <c r="D10" s="393">
        <f aca="true" t="shared" si="0" ref="D10:D42">C10*93%</f>
        <v>754.23</v>
      </c>
      <c r="E10" s="380">
        <v>0</v>
      </c>
      <c r="F10" s="492">
        <f aca="true" t="shared" si="1" ref="F10:F42">C10-D10</f>
        <v>56.76999999999998</v>
      </c>
      <c r="G10" s="493">
        <v>0</v>
      </c>
      <c r="H10" s="380">
        <v>0</v>
      </c>
      <c r="I10" s="494">
        <v>0</v>
      </c>
      <c r="J10" s="494">
        <v>0</v>
      </c>
      <c r="K10" s="495">
        <f aca="true" t="shared" si="2" ref="K10:K42">C10*66.5%</f>
        <v>539.315</v>
      </c>
      <c r="L10" s="495">
        <f aca="true" t="shared" si="3" ref="L10:L42">C10*3.5%</f>
        <v>28.385</v>
      </c>
      <c r="M10" s="393">
        <f aca="true" t="shared" si="4" ref="M10:M42">C10*5.5%</f>
        <v>44.605</v>
      </c>
      <c r="N10" s="393">
        <f aca="true" t="shared" si="5" ref="N10:N42">C10*28%</f>
        <v>227.08</v>
      </c>
    </row>
    <row r="11" spans="1:14" ht="14.25">
      <c r="A11" s="491">
        <v>3</v>
      </c>
      <c r="B11" s="491" t="s">
        <v>882</v>
      </c>
      <c r="C11" s="393">
        <v>1449</v>
      </c>
      <c r="D11" s="393">
        <f t="shared" si="0"/>
        <v>1347.5700000000002</v>
      </c>
      <c r="E11" s="380">
        <v>0</v>
      </c>
      <c r="F11" s="492">
        <f t="shared" si="1"/>
        <v>101.42999999999984</v>
      </c>
      <c r="G11" s="493">
        <v>0</v>
      </c>
      <c r="H11" s="380">
        <v>0</v>
      </c>
      <c r="I11" s="494">
        <v>0</v>
      </c>
      <c r="J11" s="494">
        <v>0</v>
      </c>
      <c r="K11" s="495">
        <f t="shared" si="2"/>
        <v>963.585</v>
      </c>
      <c r="L11" s="495">
        <f t="shared" si="3"/>
        <v>50.715</v>
      </c>
      <c r="M11" s="393">
        <f t="shared" si="4"/>
        <v>79.69500000000001</v>
      </c>
      <c r="N11" s="393">
        <f t="shared" si="5"/>
        <v>405.72</v>
      </c>
    </row>
    <row r="12" spans="1:14" ht="14.25">
      <c r="A12" s="491">
        <v>4</v>
      </c>
      <c r="B12" s="491" t="s">
        <v>883</v>
      </c>
      <c r="C12" s="393">
        <v>1101</v>
      </c>
      <c r="D12" s="393">
        <f t="shared" si="0"/>
        <v>1023.9300000000001</v>
      </c>
      <c r="E12" s="380">
        <v>0</v>
      </c>
      <c r="F12" s="492">
        <f t="shared" si="1"/>
        <v>77.06999999999994</v>
      </c>
      <c r="G12" s="493">
        <v>0</v>
      </c>
      <c r="H12" s="380">
        <v>0</v>
      </c>
      <c r="I12" s="494">
        <v>0</v>
      </c>
      <c r="J12" s="494">
        <v>0</v>
      </c>
      <c r="K12" s="495">
        <f t="shared" si="2"/>
        <v>732.1650000000001</v>
      </c>
      <c r="L12" s="495">
        <f t="shared" si="3"/>
        <v>38.535000000000004</v>
      </c>
      <c r="M12" s="393">
        <f t="shared" si="4"/>
        <v>60.555</v>
      </c>
      <c r="N12" s="393">
        <f t="shared" si="5"/>
        <v>308.28000000000003</v>
      </c>
    </row>
    <row r="13" spans="1:14" ht="14.25">
      <c r="A13" s="491">
        <v>5</v>
      </c>
      <c r="B13" s="491" t="s">
        <v>884</v>
      </c>
      <c r="C13" s="393">
        <v>2551</v>
      </c>
      <c r="D13" s="393">
        <f t="shared" si="0"/>
        <v>2372.4300000000003</v>
      </c>
      <c r="E13" s="380">
        <v>0</v>
      </c>
      <c r="F13" s="492">
        <f t="shared" si="1"/>
        <v>178.5699999999997</v>
      </c>
      <c r="G13" s="493">
        <v>0</v>
      </c>
      <c r="H13" s="380">
        <v>0</v>
      </c>
      <c r="I13" s="494">
        <v>0</v>
      </c>
      <c r="J13" s="494">
        <v>0</v>
      </c>
      <c r="K13" s="495">
        <f t="shared" si="2"/>
        <v>1696.4150000000002</v>
      </c>
      <c r="L13" s="495">
        <f t="shared" si="3"/>
        <v>89.28500000000001</v>
      </c>
      <c r="M13" s="393">
        <f t="shared" si="4"/>
        <v>140.305</v>
      </c>
      <c r="N13" s="393">
        <f t="shared" si="5"/>
        <v>714.2800000000001</v>
      </c>
    </row>
    <row r="14" spans="1:14" ht="14.25">
      <c r="A14" s="491">
        <v>6</v>
      </c>
      <c r="B14" s="491" t="s">
        <v>885</v>
      </c>
      <c r="C14" s="393">
        <v>990</v>
      </c>
      <c r="D14" s="393">
        <f t="shared" si="0"/>
        <v>920.7</v>
      </c>
      <c r="E14" s="380">
        <v>0</v>
      </c>
      <c r="F14" s="492">
        <f t="shared" si="1"/>
        <v>69.29999999999995</v>
      </c>
      <c r="G14" s="493">
        <v>0</v>
      </c>
      <c r="H14" s="380">
        <v>0</v>
      </c>
      <c r="I14" s="494">
        <v>0</v>
      </c>
      <c r="J14" s="494">
        <v>0</v>
      </c>
      <c r="K14" s="495">
        <f t="shared" si="2"/>
        <v>658.35</v>
      </c>
      <c r="L14" s="495">
        <f t="shared" si="3"/>
        <v>34.650000000000006</v>
      </c>
      <c r="M14" s="393">
        <f t="shared" si="4"/>
        <v>54.45</v>
      </c>
      <c r="N14" s="393">
        <f t="shared" si="5"/>
        <v>277.20000000000005</v>
      </c>
    </row>
    <row r="15" spans="1:14" ht="14.25">
      <c r="A15" s="491">
        <v>7</v>
      </c>
      <c r="B15" s="491" t="s">
        <v>886</v>
      </c>
      <c r="C15" s="393">
        <v>700</v>
      </c>
      <c r="D15" s="393">
        <f t="shared" si="0"/>
        <v>651</v>
      </c>
      <c r="E15" s="380">
        <v>0</v>
      </c>
      <c r="F15" s="492">
        <f t="shared" si="1"/>
        <v>49</v>
      </c>
      <c r="G15" s="493">
        <v>0</v>
      </c>
      <c r="H15" s="380">
        <v>0</v>
      </c>
      <c r="I15" s="494">
        <v>0</v>
      </c>
      <c r="J15" s="494">
        <v>0</v>
      </c>
      <c r="K15" s="495">
        <f t="shared" si="2"/>
        <v>465.5</v>
      </c>
      <c r="L15" s="495">
        <f t="shared" si="3"/>
        <v>24.500000000000004</v>
      </c>
      <c r="M15" s="393">
        <f t="shared" si="4"/>
        <v>38.5</v>
      </c>
      <c r="N15" s="393">
        <f t="shared" si="5"/>
        <v>196.00000000000003</v>
      </c>
    </row>
    <row r="16" spans="1:14" ht="14.25">
      <c r="A16" s="491">
        <v>8</v>
      </c>
      <c r="B16" s="491" t="s">
        <v>887</v>
      </c>
      <c r="C16" s="393">
        <v>1051</v>
      </c>
      <c r="D16" s="393">
        <f t="shared" si="0"/>
        <v>977.4300000000001</v>
      </c>
      <c r="E16" s="380">
        <v>0</v>
      </c>
      <c r="F16" s="492">
        <f t="shared" si="1"/>
        <v>73.56999999999994</v>
      </c>
      <c r="G16" s="493">
        <v>0</v>
      </c>
      <c r="H16" s="380">
        <v>0</v>
      </c>
      <c r="I16" s="494">
        <v>0</v>
      </c>
      <c r="J16" s="494">
        <v>0</v>
      </c>
      <c r="K16" s="495">
        <f t="shared" si="2"/>
        <v>698.9150000000001</v>
      </c>
      <c r="L16" s="495">
        <f t="shared" si="3"/>
        <v>36.785000000000004</v>
      </c>
      <c r="M16" s="393">
        <f t="shared" si="4"/>
        <v>57.805</v>
      </c>
      <c r="N16" s="393">
        <f t="shared" si="5"/>
        <v>294.28000000000003</v>
      </c>
    </row>
    <row r="17" spans="1:14" ht="14.25">
      <c r="A17" s="491">
        <v>9</v>
      </c>
      <c r="B17" s="491" t="s">
        <v>913</v>
      </c>
      <c r="C17" s="393">
        <v>1791</v>
      </c>
      <c r="D17" s="393">
        <f t="shared" si="0"/>
        <v>1665.63</v>
      </c>
      <c r="E17" s="380">
        <v>0</v>
      </c>
      <c r="F17" s="492">
        <f t="shared" si="1"/>
        <v>125.36999999999989</v>
      </c>
      <c r="G17" s="493">
        <v>0</v>
      </c>
      <c r="H17" s="380">
        <v>0</v>
      </c>
      <c r="I17" s="494">
        <v>0</v>
      </c>
      <c r="J17" s="494">
        <v>0</v>
      </c>
      <c r="K17" s="495">
        <f t="shared" si="2"/>
        <v>1191.015</v>
      </c>
      <c r="L17" s="495">
        <f t="shared" si="3"/>
        <v>62.68500000000001</v>
      </c>
      <c r="M17" s="393">
        <f t="shared" si="4"/>
        <v>98.505</v>
      </c>
      <c r="N17" s="393">
        <f t="shared" si="5"/>
        <v>501.4800000000001</v>
      </c>
    </row>
    <row r="18" spans="1:14" ht="14.25">
      <c r="A18" s="491">
        <v>10</v>
      </c>
      <c r="B18" s="491" t="s">
        <v>889</v>
      </c>
      <c r="C18" s="393">
        <v>432</v>
      </c>
      <c r="D18" s="393">
        <f t="shared" si="0"/>
        <v>401.76000000000005</v>
      </c>
      <c r="E18" s="380">
        <v>0</v>
      </c>
      <c r="F18" s="492">
        <f t="shared" si="1"/>
        <v>30.239999999999952</v>
      </c>
      <c r="G18" s="493">
        <v>0</v>
      </c>
      <c r="H18" s="380">
        <v>0</v>
      </c>
      <c r="I18" s="494">
        <v>0</v>
      </c>
      <c r="J18" s="494">
        <v>0</v>
      </c>
      <c r="K18" s="495">
        <f t="shared" si="2"/>
        <v>287.28000000000003</v>
      </c>
      <c r="L18" s="495">
        <f t="shared" si="3"/>
        <v>15.120000000000001</v>
      </c>
      <c r="M18" s="393">
        <f t="shared" si="4"/>
        <v>23.76</v>
      </c>
      <c r="N18" s="393">
        <f t="shared" si="5"/>
        <v>120.96000000000001</v>
      </c>
    </row>
    <row r="19" spans="1:14" ht="14.25">
      <c r="A19" s="491">
        <v>11</v>
      </c>
      <c r="B19" s="491" t="s">
        <v>890</v>
      </c>
      <c r="C19" s="393">
        <v>629</v>
      </c>
      <c r="D19" s="393">
        <f t="shared" si="0"/>
        <v>584.97</v>
      </c>
      <c r="E19" s="380">
        <v>0</v>
      </c>
      <c r="F19" s="492">
        <f t="shared" si="1"/>
        <v>44.02999999999997</v>
      </c>
      <c r="G19" s="493">
        <v>0</v>
      </c>
      <c r="H19" s="380">
        <v>0</v>
      </c>
      <c r="I19" s="494">
        <v>0</v>
      </c>
      <c r="J19" s="494">
        <v>0</v>
      </c>
      <c r="K19" s="495">
        <f t="shared" si="2"/>
        <v>418.285</v>
      </c>
      <c r="L19" s="495">
        <f t="shared" si="3"/>
        <v>22.015</v>
      </c>
      <c r="M19" s="393">
        <f t="shared" si="4"/>
        <v>34.595</v>
      </c>
      <c r="N19" s="393">
        <f t="shared" si="5"/>
        <v>176.12</v>
      </c>
    </row>
    <row r="20" spans="1:14" ht="14.25">
      <c r="A20" s="491">
        <v>12</v>
      </c>
      <c r="B20" s="491" t="s">
        <v>891</v>
      </c>
      <c r="C20" s="393">
        <v>1459</v>
      </c>
      <c r="D20" s="393">
        <f t="shared" si="0"/>
        <v>1356.8700000000001</v>
      </c>
      <c r="E20" s="380">
        <v>0</v>
      </c>
      <c r="F20" s="492">
        <f t="shared" si="1"/>
        <v>102.12999999999988</v>
      </c>
      <c r="G20" s="493">
        <v>0</v>
      </c>
      <c r="H20" s="380">
        <v>0</v>
      </c>
      <c r="I20" s="494">
        <v>0</v>
      </c>
      <c r="J20" s="494">
        <v>0</v>
      </c>
      <c r="K20" s="495">
        <f t="shared" si="2"/>
        <v>970.235</v>
      </c>
      <c r="L20" s="495">
        <f t="shared" si="3"/>
        <v>51.065000000000005</v>
      </c>
      <c r="M20" s="393">
        <f t="shared" si="4"/>
        <v>80.245</v>
      </c>
      <c r="N20" s="393">
        <f t="shared" si="5"/>
        <v>408.52000000000004</v>
      </c>
    </row>
    <row r="21" spans="1:15" ht="14.25">
      <c r="A21" s="491">
        <v>13</v>
      </c>
      <c r="B21" s="491" t="s">
        <v>892</v>
      </c>
      <c r="C21" s="393">
        <v>1734</v>
      </c>
      <c r="D21" s="393">
        <f t="shared" si="0"/>
        <v>1612.6200000000001</v>
      </c>
      <c r="E21" s="380">
        <v>0</v>
      </c>
      <c r="F21" s="492">
        <f t="shared" si="1"/>
        <v>121.37999999999988</v>
      </c>
      <c r="G21" s="493">
        <v>0</v>
      </c>
      <c r="H21" s="380">
        <v>0</v>
      </c>
      <c r="I21" s="494">
        <v>0</v>
      </c>
      <c r="J21" s="494">
        <v>0</v>
      </c>
      <c r="K21" s="495">
        <f t="shared" si="2"/>
        <v>1153.1100000000001</v>
      </c>
      <c r="L21" s="495">
        <f t="shared" si="3"/>
        <v>60.690000000000005</v>
      </c>
      <c r="M21" s="393">
        <f t="shared" si="4"/>
        <v>95.37</v>
      </c>
      <c r="N21" s="393">
        <f t="shared" si="5"/>
        <v>485.52000000000004</v>
      </c>
      <c r="O21" s="15" t="s">
        <v>399</v>
      </c>
    </row>
    <row r="22" spans="1:14" ht="14.25">
      <c r="A22" s="491">
        <v>14</v>
      </c>
      <c r="B22" s="491" t="s">
        <v>893</v>
      </c>
      <c r="C22" s="393">
        <v>794</v>
      </c>
      <c r="D22" s="393">
        <f t="shared" si="0"/>
        <v>738.4200000000001</v>
      </c>
      <c r="E22" s="380">
        <v>0</v>
      </c>
      <c r="F22" s="492">
        <f t="shared" si="1"/>
        <v>55.57999999999993</v>
      </c>
      <c r="G22" s="493">
        <v>0</v>
      </c>
      <c r="H22" s="380">
        <v>0</v>
      </c>
      <c r="I22" s="494">
        <v>0</v>
      </c>
      <c r="J22" s="494">
        <v>0</v>
      </c>
      <c r="K22" s="495">
        <f t="shared" si="2"/>
        <v>528.01</v>
      </c>
      <c r="L22" s="495">
        <f t="shared" si="3"/>
        <v>27.790000000000003</v>
      </c>
      <c r="M22" s="393">
        <f t="shared" si="4"/>
        <v>43.67</v>
      </c>
      <c r="N22" s="393">
        <f t="shared" si="5"/>
        <v>222.32000000000002</v>
      </c>
    </row>
    <row r="23" spans="1:14" ht="14.25">
      <c r="A23" s="491">
        <v>15</v>
      </c>
      <c r="B23" s="491" t="s">
        <v>894</v>
      </c>
      <c r="C23" s="393">
        <v>824</v>
      </c>
      <c r="D23" s="393">
        <f t="shared" si="0"/>
        <v>766.32</v>
      </c>
      <c r="E23" s="380">
        <v>0</v>
      </c>
      <c r="F23" s="492">
        <f t="shared" si="1"/>
        <v>57.67999999999995</v>
      </c>
      <c r="G23" s="493">
        <v>0</v>
      </c>
      <c r="H23" s="380">
        <v>0</v>
      </c>
      <c r="I23" s="494">
        <v>0</v>
      </c>
      <c r="J23" s="494">
        <v>0</v>
      </c>
      <c r="K23" s="495">
        <f t="shared" si="2"/>
        <v>547.96</v>
      </c>
      <c r="L23" s="495">
        <f t="shared" si="3"/>
        <v>28.840000000000003</v>
      </c>
      <c r="M23" s="393">
        <f t="shared" si="4"/>
        <v>45.32</v>
      </c>
      <c r="N23" s="393">
        <f t="shared" si="5"/>
        <v>230.72000000000003</v>
      </c>
    </row>
    <row r="24" spans="1:14" ht="14.25">
      <c r="A24" s="491">
        <v>16</v>
      </c>
      <c r="B24" s="491" t="s">
        <v>895</v>
      </c>
      <c r="C24" s="393">
        <v>335</v>
      </c>
      <c r="D24" s="393">
        <f t="shared" si="0"/>
        <v>311.55</v>
      </c>
      <c r="E24" s="380">
        <v>0</v>
      </c>
      <c r="F24" s="492">
        <f t="shared" si="1"/>
        <v>23.44999999999999</v>
      </c>
      <c r="G24" s="493">
        <v>0</v>
      </c>
      <c r="H24" s="380">
        <v>0</v>
      </c>
      <c r="I24" s="494">
        <v>0</v>
      </c>
      <c r="J24" s="494">
        <v>0</v>
      </c>
      <c r="K24" s="495">
        <f t="shared" si="2"/>
        <v>222.775</v>
      </c>
      <c r="L24" s="495">
        <f t="shared" si="3"/>
        <v>11.725000000000001</v>
      </c>
      <c r="M24" s="393">
        <f t="shared" si="4"/>
        <v>18.425</v>
      </c>
      <c r="N24" s="393">
        <f t="shared" si="5"/>
        <v>93.80000000000001</v>
      </c>
    </row>
    <row r="25" spans="1:14" ht="14.25">
      <c r="A25" s="491">
        <v>17</v>
      </c>
      <c r="B25" s="491" t="s">
        <v>896</v>
      </c>
      <c r="C25" s="393">
        <v>1102</v>
      </c>
      <c r="D25" s="393">
        <f t="shared" si="0"/>
        <v>1024.8600000000001</v>
      </c>
      <c r="E25" s="380">
        <v>0</v>
      </c>
      <c r="F25" s="492">
        <f t="shared" si="1"/>
        <v>77.13999999999987</v>
      </c>
      <c r="G25" s="493">
        <v>0</v>
      </c>
      <c r="H25" s="380">
        <v>0</v>
      </c>
      <c r="I25" s="494">
        <v>0</v>
      </c>
      <c r="J25" s="494">
        <v>0</v>
      </c>
      <c r="K25" s="495">
        <f t="shared" si="2"/>
        <v>732.83</v>
      </c>
      <c r="L25" s="495">
        <f t="shared" si="3"/>
        <v>38.57</v>
      </c>
      <c r="M25" s="393">
        <f t="shared" si="4"/>
        <v>60.61</v>
      </c>
      <c r="N25" s="393">
        <f t="shared" si="5"/>
        <v>308.56</v>
      </c>
    </row>
    <row r="26" spans="1:14" ht="14.25">
      <c r="A26" s="491">
        <v>18</v>
      </c>
      <c r="B26" s="491" t="s">
        <v>897</v>
      </c>
      <c r="C26" s="393">
        <v>855</v>
      </c>
      <c r="D26" s="393">
        <f t="shared" si="0"/>
        <v>795.1500000000001</v>
      </c>
      <c r="E26" s="380">
        <v>0</v>
      </c>
      <c r="F26" s="492">
        <f t="shared" si="1"/>
        <v>59.84999999999991</v>
      </c>
      <c r="G26" s="493">
        <v>0</v>
      </c>
      <c r="H26" s="380">
        <v>0</v>
      </c>
      <c r="I26" s="494">
        <v>0</v>
      </c>
      <c r="J26" s="494">
        <v>0</v>
      </c>
      <c r="K26" s="495">
        <f t="shared" si="2"/>
        <v>568.575</v>
      </c>
      <c r="L26" s="495">
        <f t="shared" si="3"/>
        <v>29.925000000000004</v>
      </c>
      <c r="M26" s="393">
        <f t="shared" si="4"/>
        <v>47.025</v>
      </c>
      <c r="N26" s="393">
        <f t="shared" si="5"/>
        <v>239.40000000000003</v>
      </c>
    </row>
    <row r="27" spans="1:14" ht="14.25">
      <c r="A27" s="491">
        <v>19</v>
      </c>
      <c r="B27" s="491" t="s">
        <v>898</v>
      </c>
      <c r="C27" s="393">
        <v>1037</v>
      </c>
      <c r="D27" s="393">
        <f t="shared" si="0"/>
        <v>964.4100000000001</v>
      </c>
      <c r="E27" s="380">
        <v>0</v>
      </c>
      <c r="F27" s="492">
        <f t="shared" si="1"/>
        <v>72.58999999999992</v>
      </c>
      <c r="G27" s="493">
        <v>0</v>
      </c>
      <c r="H27" s="380">
        <v>0</v>
      </c>
      <c r="I27" s="494">
        <v>0</v>
      </c>
      <c r="J27" s="494">
        <v>0</v>
      </c>
      <c r="K27" s="495">
        <f t="shared" si="2"/>
        <v>689.605</v>
      </c>
      <c r="L27" s="495">
        <f t="shared" si="3"/>
        <v>36.295</v>
      </c>
      <c r="M27" s="393">
        <f t="shared" si="4"/>
        <v>57.035000000000004</v>
      </c>
      <c r="N27" s="393">
        <f t="shared" si="5"/>
        <v>290.36</v>
      </c>
    </row>
    <row r="28" spans="1:14" ht="12.75" customHeight="1">
      <c r="A28" s="491">
        <v>20</v>
      </c>
      <c r="B28" s="491" t="s">
        <v>899</v>
      </c>
      <c r="C28" s="393">
        <v>1317</v>
      </c>
      <c r="D28" s="393">
        <f t="shared" si="0"/>
        <v>1224.8100000000002</v>
      </c>
      <c r="E28" s="380">
        <v>0</v>
      </c>
      <c r="F28" s="492">
        <f t="shared" si="1"/>
        <v>92.18999999999983</v>
      </c>
      <c r="G28" s="493">
        <v>0</v>
      </c>
      <c r="H28" s="380">
        <v>0</v>
      </c>
      <c r="I28" s="494">
        <v>0</v>
      </c>
      <c r="J28" s="494">
        <v>0</v>
      </c>
      <c r="K28" s="495">
        <f t="shared" si="2"/>
        <v>875.8050000000001</v>
      </c>
      <c r="L28" s="495">
        <f t="shared" si="3"/>
        <v>46.095000000000006</v>
      </c>
      <c r="M28" s="393">
        <f t="shared" si="4"/>
        <v>72.435</v>
      </c>
      <c r="N28" s="393">
        <f t="shared" si="5"/>
        <v>368.76000000000005</v>
      </c>
    </row>
    <row r="29" spans="1:14" ht="12.75" customHeight="1">
      <c r="A29" s="491">
        <v>21</v>
      </c>
      <c r="B29" s="491" t="s">
        <v>900</v>
      </c>
      <c r="C29" s="393">
        <v>1372</v>
      </c>
      <c r="D29" s="393">
        <f t="shared" si="0"/>
        <v>1275.96</v>
      </c>
      <c r="E29" s="380">
        <v>0</v>
      </c>
      <c r="F29" s="492">
        <f t="shared" si="1"/>
        <v>96.03999999999996</v>
      </c>
      <c r="G29" s="493">
        <v>0</v>
      </c>
      <c r="H29" s="380">
        <v>0</v>
      </c>
      <c r="I29" s="494">
        <v>0</v>
      </c>
      <c r="J29" s="494">
        <v>0</v>
      </c>
      <c r="K29" s="495">
        <f t="shared" si="2"/>
        <v>912.38</v>
      </c>
      <c r="L29" s="495">
        <f t="shared" si="3"/>
        <v>48.02</v>
      </c>
      <c r="M29" s="393">
        <f t="shared" si="4"/>
        <v>75.46</v>
      </c>
      <c r="N29" s="393">
        <f t="shared" si="5"/>
        <v>384.16</v>
      </c>
    </row>
    <row r="30" spans="1:14" ht="12.75" customHeight="1">
      <c r="A30" s="491">
        <v>22</v>
      </c>
      <c r="B30" s="491" t="s">
        <v>901</v>
      </c>
      <c r="C30" s="393">
        <v>910</v>
      </c>
      <c r="D30" s="393">
        <f t="shared" si="0"/>
        <v>846.3000000000001</v>
      </c>
      <c r="E30" s="380">
        <v>0</v>
      </c>
      <c r="F30" s="492">
        <f t="shared" si="1"/>
        <v>63.69999999999993</v>
      </c>
      <c r="G30" s="493">
        <v>0</v>
      </c>
      <c r="H30" s="380">
        <v>0</v>
      </c>
      <c r="I30" s="494">
        <v>0</v>
      </c>
      <c r="J30" s="494">
        <v>0</v>
      </c>
      <c r="K30" s="495">
        <f t="shared" si="2"/>
        <v>605.15</v>
      </c>
      <c r="L30" s="495">
        <f t="shared" si="3"/>
        <v>31.85</v>
      </c>
      <c r="M30" s="393">
        <f t="shared" si="4"/>
        <v>50.05</v>
      </c>
      <c r="N30" s="393">
        <f t="shared" si="5"/>
        <v>254.8</v>
      </c>
    </row>
    <row r="31" spans="1:14" ht="14.25">
      <c r="A31" s="491">
        <v>23</v>
      </c>
      <c r="B31" s="491" t="s">
        <v>902</v>
      </c>
      <c r="C31" s="393">
        <v>1244</v>
      </c>
      <c r="D31" s="393">
        <f t="shared" si="0"/>
        <v>1156.92</v>
      </c>
      <c r="E31" s="380">
        <v>0</v>
      </c>
      <c r="F31" s="492">
        <f t="shared" si="1"/>
        <v>87.07999999999993</v>
      </c>
      <c r="G31" s="493">
        <v>0</v>
      </c>
      <c r="H31" s="380">
        <v>0</v>
      </c>
      <c r="I31" s="494">
        <v>0</v>
      </c>
      <c r="J31" s="494">
        <v>0</v>
      </c>
      <c r="K31" s="495">
        <f t="shared" si="2"/>
        <v>827.26</v>
      </c>
      <c r="L31" s="495">
        <f t="shared" si="3"/>
        <v>43.540000000000006</v>
      </c>
      <c r="M31" s="393">
        <f t="shared" si="4"/>
        <v>68.42</v>
      </c>
      <c r="N31" s="393">
        <f t="shared" si="5"/>
        <v>348.32000000000005</v>
      </c>
    </row>
    <row r="32" spans="1:14" ht="14.25">
      <c r="A32" s="491">
        <v>24</v>
      </c>
      <c r="B32" s="491" t="s">
        <v>903</v>
      </c>
      <c r="C32" s="393">
        <v>1008</v>
      </c>
      <c r="D32" s="393">
        <f t="shared" si="0"/>
        <v>937.44</v>
      </c>
      <c r="E32" s="380">
        <v>0</v>
      </c>
      <c r="F32" s="492">
        <f t="shared" si="1"/>
        <v>70.55999999999995</v>
      </c>
      <c r="G32" s="493">
        <v>0</v>
      </c>
      <c r="H32" s="380">
        <v>0</v>
      </c>
      <c r="I32" s="494">
        <v>0</v>
      </c>
      <c r="J32" s="494">
        <v>0</v>
      </c>
      <c r="K32" s="495">
        <f t="shared" si="2"/>
        <v>670.32</v>
      </c>
      <c r="L32" s="495">
        <f t="shared" si="3"/>
        <v>35.28</v>
      </c>
      <c r="M32" s="393">
        <f t="shared" si="4"/>
        <v>55.44</v>
      </c>
      <c r="N32" s="393">
        <f t="shared" si="5"/>
        <v>282.24</v>
      </c>
    </row>
    <row r="33" spans="1:14" ht="14.25">
      <c r="A33" s="491">
        <v>25</v>
      </c>
      <c r="B33" s="491" t="s">
        <v>904</v>
      </c>
      <c r="C33" s="393">
        <v>771</v>
      </c>
      <c r="D33" s="393">
        <f t="shared" si="0"/>
        <v>717.0300000000001</v>
      </c>
      <c r="E33" s="380">
        <v>0</v>
      </c>
      <c r="F33" s="492">
        <f t="shared" si="1"/>
        <v>53.969999999999914</v>
      </c>
      <c r="G33" s="493">
        <v>0</v>
      </c>
      <c r="H33" s="380">
        <v>0</v>
      </c>
      <c r="I33" s="494">
        <v>0</v>
      </c>
      <c r="J33" s="494">
        <v>0</v>
      </c>
      <c r="K33" s="495">
        <f t="shared" si="2"/>
        <v>512.715</v>
      </c>
      <c r="L33" s="495">
        <f t="shared" si="3"/>
        <v>26.985000000000003</v>
      </c>
      <c r="M33" s="393">
        <f t="shared" si="4"/>
        <v>42.405</v>
      </c>
      <c r="N33" s="393">
        <f t="shared" si="5"/>
        <v>215.88000000000002</v>
      </c>
    </row>
    <row r="34" spans="1:14" ht="14.25">
      <c r="A34" s="491">
        <v>26</v>
      </c>
      <c r="B34" s="491" t="s">
        <v>905</v>
      </c>
      <c r="C34" s="393">
        <v>819</v>
      </c>
      <c r="D34" s="393">
        <f t="shared" si="0"/>
        <v>761.6700000000001</v>
      </c>
      <c r="E34" s="380">
        <v>0</v>
      </c>
      <c r="F34" s="492">
        <f t="shared" si="1"/>
        <v>57.32999999999993</v>
      </c>
      <c r="G34" s="493">
        <v>0</v>
      </c>
      <c r="H34" s="380">
        <v>0</v>
      </c>
      <c r="I34" s="494">
        <v>0</v>
      </c>
      <c r="J34" s="494">
        <v>0</v>
      </c>
      <c r="K34" s="495">
        <f t="shared" si="2"/>
        <v>544.635</v>
      </c>
      <c r="L34" s="495">
        <f t="shared" si="3"/>
        <v>28.665000000000003</v>
      </c>
      <c r="M34" s="393">
        <f t="shared" si="4"/>
        <v>45.045</v>
      </c>
      <c r="N34" s="393">
        <f t="shared" si="5"/>
        <v>229.32000000000002</v>
      </c>
    </row>
    <row r="35" spans="1:14" ht="14.25">
      <c r="A35" s="491">
        <v>27</v>
      </c>
      <c r="B35" s="491" t="s">
        <v>906</v>
      </c>
      <c r="C35" s="393">
        <v>1281</v>
      </c>
      <c r="D35" s="393">
        <f t="shared" si="0"/>
        <v>1191.3300000000002</v>
      </c>
      <c r="E35" s="380">
        <v>0</v>
      </c>
      <c r="F35" s="492">
        <f t="shared" si="1"/>
        <v>89.66999999999985</v>
      </c>
      <c r="G35" s="493">
        <v>0</v>
      </c>
      <c r="H35" s="380">
        <v>0</v>
      </c>
      <c r="I35" s="494">
        <v>0</v>
      </c>
      <c r="J35" s="494">
        <v>0</v>
      </c>
      <c r="K35" s="495">
        <f t="shared" si="2"/>
        <v>851.865</v>
      </c>
      <c r="L35" s="495">
        <f t="shared" si="3"/>
        <v>44.835</v>
      </c>
      <c r="M35" s="393">
        <f t="shared" si="4"/>
        <v>70.455</v>
      </c>
      <c r="N35" s="393">
        <f t="shared" si="5"/>
        <v>358.68</v>
      </c>
    </row>
    <row r="36" spans="1:14" ht="14.25">
      <c r="A36" s="491">
        <v>28</v>
      </c>
      <c r="B36" s="491" t="s">
        <v>907</v>
      </c>
      <c r="C36" s="393">
        <v>261</v>
      </c>
      <c r="D36" s="393">
        <f t="shared" si="0"/>
        <v>242.73000000000002</v>
      </c>
      <c r="E36" s="380">
        <v>0</v>
      </c>
      <c r="F36" s="492">
        <f t="shared" si="1"/>
        <v>18.269999999999982</v>
      </c>
      <c r="G36" s="493">
        <v>0</v>
      </c>
      <c r="H36" s="380">
        <v>0</v>
      </c>
      <c r="I36" s="494">
        <v>0</v>
      </c>
      <c r="J36" s="494">
        <v>0</v>
      </c>
      <c r="K36" s="495">
        <f t="shared" si="2"/>
        <v>173.565</v>
      </c>
      <c r="L36" s="495">
        <f t="shared" si="3"/>
        <v>9.135000000000002</v>
      </c>
      <c r="M36" s="393">
        <f t="shared" si="4"/>
        <v>14.355</v>
      </c>
      <c r="N36" s="393">
        <f t="shared" si="5"/>
        <v>73.08000000000001</v>
      </c>
    </row>
    <row r="37" spans="1:14" ht="14.25">
      <c r="A37" s="491">
        <v>29</v>
      </c>
      <c r="B37" s="491" t="s">
        <v>908</v>
      </c>
      <c r="C37" s="393">
        <v>1293</v>
      </c>
      <c r="D37" s="393">
        <f t="shared" si="0"/>
        <v>1202.49</v>
      </c>
      <c r="E37" s="380">
        <v>0</v>
      </c>
      <c r="F37" s="492">
        <f t="shared" si="1"/>
        <v>90.50999999999999</v>
      </c>
      <c r="G37" s="493">
        <v>0</v>
      </c>
      <c r="H37" s="380">
        <v>0</v>
      </c>
      <c r="I37" s="494">
        <v>0</v>
      </c>
      <c r="J37" s="494">
        <v>0</v>
      </c>
      <c r="K37" s="495">
        <f t="shared" si="2"/>
        <v>859.845</v>
      </c>
      <c r="L37" s="495">
        <f t="shared" si="3"/>
        <v>45.255</v>
      </c>
      <c r="M37" s="393">
        <f t="shared" si="4"/>
        <v>71.115</v>
      </c>
      <c r="N37" s="393">
        <f t="shared" si="5"/>
        <v>362.04</v>
      </c>
    </row>
    <row r="38" spans="1:14" ht="14.25">
      <c r="A38" s="491">
        <v>30</v>
      </c>
      <c r="B38" s="491" t="s">
        <v>909</v>
      </c>
      <c r="C38" s="393">
        <v>661</v>
      </c>
      <c r="D38" s="393">
        <f t="shared" si="0"/>
        <v>614.73</v>
      </c>
      <c r="E38" s="380">
        <v>0</v>
      </c>
      <c r="F38" s="492">
        <f t="shared" si="1"/>
        <v>46.26999999999998</v>
      </c>
      <c r="G38" s="493">
        <v>0</v>
      </c>
      <c r="H38" s="380">
        <v>0</v>
      </c>
      <c r="I38" s="494">
        <v>0</v>
      </c>
      <c r="J38" s="494">
        <v>0</v>
      </c>
      <c r="K38" s="495">
        <f t="shared" si="2"/>
        <v>439.565</v>
      </c>
      <c r="L38" s="495">
        <f t="shared" si="3"/>
        <v>23.135</v>
      </c>
      <c r="M38" s="393">
        <f t="shared" si="4"/>
        <v>36.355</v>
      </c>
      <c r="N38" s="393">
        <f t="shared" si="5"/>
        <v>185.08</v>
      </c>
    </row>
    <row r="39" spans="1:14" ht="14.25">
      <c r="A39" s="491">
        <v>31</v>
      </c>
      <c r="B39" s="491" t="s">
        <v>910</v>
      </c>
      <c r="C39" s="393">
        <v>594</v>
      </c>
      <c r="D39" s="393">
        <f t="shared" si="0"/>
        <v>552.4200000000001</v>
      </c>
      <c r="E39" s="380">
        <v>0</v>
      </c>
      <c r="F39" s="492">
        <f t="shared" si="1"/>
        <v>41.57999999999993</v>
      </c>
      <c r="G39" s="493">
        <v>0</v>
      </c>
      <c r="H39" s="380">
        <v>0</v>
      </c>
      <c r="I39" s="494">
        <v>0</v>
      </c>
      <c r="J39" s="494">
        <v>0</v>
      </c>
      <c r="K39" s="495">
        <f t="shared" si="2"/>
        <v>395.01000000000005</v>
      </c>
      <c r="L39" s="495">
        <f t="shared" si="3"/>
        <v>20.790000000000003</v>
      </c>
      <c r="M39" s="393">
        <f t="shared" si="4"/>
        <v>32.67</v>
      </c>
      <c r="N39" s="393">
        <f t="shared" si="5"/>
        <v>166.32000000000002</v>
      </c>
    </row>
    <row r="40" spans="1:14" ht="14.25">
      <c r="A40" s="491">
        <v>32</v>
      </c>
      <c r="B40" s="491" t="s">
        <v>911</v>
      </c>
      <c r="C40" s="393">
        <v>1241</v>
      </c>
      <c r="D40" s="393">
        <f t="shared" si="0"/>
        <v>1154.13</v>
      </c>
      <c r="E40" s="380">
        <v>0</v>
      </c>
      <c r="F40" s="492">
        <f t="shared" si="1"/>
        <v>86.86999999999989</v>
      </c>
      <c r="G40" s="493">
        <v>0</v>
      </c>
      <c r="H40" s="380">
        <v>0</v>
      </c>
      <c r="I40" s="494">
        <v>0</v>
      </c>
      <c r="J40" s="494">
        <v>0</v>
      </c>
      <c r="K40" s="495">
        <f t="shared" si="2"/>
        <v>825.2650000000001</v>
      </c>
      <c r="L40" s="495">
        <f t="shared" si="3"/>
        <v>43.435</v>
      </c>
      <c r="M40" s="393">
        <f t="shared" si="4"/>
        <v>68.255</v>
      </c>
      <c r="N40" s="393">
        <f t="shared" si="5"/>
        <v>347.48</v>
      </c>
    </row>
    <row r="41" spans="1:14" ht="14.25">
      <c r="A41" s="491">
        <v>33</v>
      </c>
      <c r="B41" s="491" t="s">
        <v>912</v>
      </c>
      <c r="C41" s="393">
        <v>595</v>
      </c>
      <c r="D41" s="393">
        <f t="shared" si="0"/>
        <v>553.35</v>
      </c>
      <c r="E41" s="380">
        <v>0</v>
      </c>
      <c r="F41" s="492">
        <f t="shared" si="1"/>
        <v>41.64999999999998</v>
      </c>
      <c r="G41" s="493">
        <v>0</v>
      </c>
      <c r="H41" s="380">
        <v>0</v>
      </c>
      <c r="I41" s="494">
        <v>0</v>
      </c>
      <c r="J41" s="494">
        <v>0</v>
      </c>
      <c r="K41" s="495">
        <f t="shared" si="2"/>
        <v>395.675</v>
      </c>
      <c r="L41" s="495">
        <f t="shared" si="3"/>
        <v>20.825000000000003</v>
      </c>
      <c r="M41" s="393">
        <f t="shared" si="4"/>
        <v>32.725</v>
      </c>
      <c r="N41" s="393">
        <f t="shared" si="5"/>
        <v>166.60000000000002</v>
      </c>
    </row>
    <row r="42" spans="1:14" ht="15.75">
      <c r="A42" s="1003" t="s">
        <v>17</v>
      </c>
      <c r="B42" s="1004"/>
      <c r="C42" s="496">
        <v>34307</v>
      </c>
      <c r="D42" s="370">
        <f t="shared" si="0"/>
        <v>31905.510000000002</v>
      </c>
      <c r="E42" s="497">
        <f>SUM(E9:E41)</f>
        <v>0</v>
      </c>
      <c r="F42" s="498">
        <f t="shared" si="1"/>
        <v>2401.489999999998</v>
      </c>
      <c r="G42" s="499">
        <f>SUM(G9:G41)</f>
        <v>0</v>
      </c>
      <c r="H42" s="499">
        <f>SUM(H9:H41)</f>
        <v>0</v>
      </c>
      <c r="I42" s="494">
        <v>0</v>
      </c>
      <c r="J42" s="494">
        <v>0</v>
      </c>
      <c r="K42" s="500">
        <f t="shared" si="2"/>
        <v>22814.155000000002</v>
      </c>
      <c r="L42" s="500">
        <f t="shared" si="3"/>
        <v>1200.7450000000001</v>
      </c>
      <c r="M42" s="370">
        <f t="shared" si="4"/>
        <v>1886.885</v>
      </c>
      <c r="N42" s="370">
        <f t="shared" si="5"/>
        <v>9605.960000000001</v>
      </c>
    </row>
    <row r="44" spans="1:14" ht="12.75">
      <c r="A44" s="202" t="s">
        <v>12</v>
      </c>
      <c r="L44" s="216"/>
      <c r="M44" s="216"/>
      <c r="N44" s="216"/>
    </row>
    <row r="45" spans="1:14" ht="12.75" customHeight="1">
      <c r="A45" s="202"/>
      <c r="B45" s="202"/>
      <c r="C45" s="202"/>
      <c r="D45" s="202"/>
      <c r="H45" s="216"/>
      <c r="I45" s="216"/>
      <c r="J45" s="216"/>
      <c r="K45" s="216"/>
      <c r="L45" s="794" t="s">
        <v>929</v>
      </c>
      <c r="M45" s="794"/>
      <c r="N45" s="794"/>
    </row>
    <row r="46" spans="1:14" ht="12.75" customHeight="1">
      <c r="A46" s="202"/>
      <c r="B46" s="202"/>
      <c r="C46" s="202"/>
      <c r="D46" s="202"/>
      <c r="H46" s="216"/>
      <c r="I46" s="216"/>
      <c r="J46" s="216"/>
      <c r="K46" s="216"/>
      <c r="L46" s="794" t="s">
        <v>476</v>
      </c>
      <c r="M46" s="794"/>
      <c r="N46" s="794"/>
    </row>
    <row r="47" spans="1:14" ht="15.75">
      <c r="A47" s="202"/>
      <c r="B47" s="202"/>
      <c r="C47" s="202"/>
      <c r="D47" s="202"/>
      <c r="I47" s="216"/>
      <c r="J47" s="216"/>
      <c r="K47" s="216"/>
      <c r="L47" s="794" t="s">
        <v>1089</v>
      </c>
      <c r="M47" s="794"/>
      <c r="N47" s="794"/>
    </row>
    <row r="48" spans="3:11" ht="12.75">
      <c r="C48" s="202"/>
      <c r="D48" s="202"/>
      <c r="I48" s="207"/>
      <c r="J48" s="207"/>
      <c r="K48" s="207"/>
    </row>
  </sheetData>
  <sheetProtection/>
  <mergeCells count="15">
    <mergeCell ref="L47:N47"/>
    <mergeCell ref="A1:K1"/>
    <mergeCell ref="A2:K2"/>
    <mergeCell ref="A4:H4"/>
    <mergeCell ref="A6:A7"/>
    <mergeCell ref="B6:B7"/>
    <mergeCell ref="K6:N6"/>
    <mergeCell ref="L5:N5"/>
    <mergeCell ref="I6:I7"/>
    <mergeCell ref="J6:J7"/>
    <mergeCell ref="D6:H6"/>
    <mergeCell ref="A42:B42"/>
    <mergeCell ref="C6:C7"/>
    <mergeCell ref="L45:N45"/>
    <mergeCell ref="L46:N46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72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view="pageBreakPreview" zoomScale="120" zoomScaleSheetLayoutView="120" zoomScalePageLayoutView="0" workbookViewId="0" topLeftCell="A4">
      <selection activeCell="H9" sqref="H9:H13"/>
    </sheetView>
  </sheetViews>
  <sheetFormatPr defaultColWidth="9.140625" defaultRowHeight="12.75"/>
  <cols>
    <col min="1" max="1" width="8.28125" style="0" customWidth="1"/>
    <col min="2" max="2" width="43.8515625" style="0" customWidth="1"/>
    <col min="3" max="3" width="16.7109375" style="0" customWidth="1"/>
    <col min="4" max="4" width="12.57421875" style="0" customWidth="1"/>
    <col min="5" max="5" width="13.00390625" style="0" customWidth="1"/>
    <col min="6" max="6" width="14.7109375" style="0" customWidth="1"/>
    <col min="7" max="7" width="13.57421875" style="0" customWidth="1"/>
    <col min="8" max="8" width="15.57421875" style="0" customWidth="1"/>
  </cols>
  <sheetData>
    <row r="1" spans="1:8" ht="18">
      <c r="A1" s="852" t="s">
        <v>0</v>
      </c>
      <c r="B1" s="852"/>
      <c r="C1" s="852"/>
      <c r="D1" s="852"/>
      <c r="E1" s="852"/>
      <c r="F1" s="852"/>
      <c r="G1" s="852"/>
      <c r="H1" s="234" t="s">
        <v>515</v>
      </c>
    </row>
    <row r="2" spans="1:7" ht="21">
      <c r="A2" s="853" t="s">
        <v>697</v>
      </c>
      <c r="B2" s="853"/>
      <c r="C2" s="853"/>
      <c r="D2" s="853"/>
      <c r="E2" s="853"/>
      <c r="F2" s="853"/>
      <c r="G2" s="853"/>
    </row>
    <row r="3" spans="1:7" ht="15">
      <c r="A3" s="195"/>
      <c r="B3" s="195"/>
      <c r="C3" s="195"/>
      <c r="D3" s="195"/>
      <c r="E3" s="195"/>
      <c r="F3" s="195"/>
      <c r="G3" s="195"/>
    </row>
    <row r="4" spans="1:7" ht="18">
      <c r="A4" s="852" t="s">
        <v>514</v>
      </c>
      <c r="B4" s="852"/>
      <c r="C4" s="852"/>
      <c r="D4" s="852"/>
      <c r="E4" s="852"/>
      <c r="F4" s="852"/>
      <c r="G4" s="852"/>
    </row>
    <row r="5" spans="1:8" ht="15">
      <c r="A5" s="196" t="s">
        <v>251</v>
      </c>
      <c r="B5" s="196"/>
      <c r="C5" s="196"/>
      <c r="D5" s="196"/>
      <c r="E5" s="196"/>
      <c r="F5" s="196"/>
      <c r="G5" s="1006" t="s">
        <v>776</v>
      </c>
      <c r="H5" s="1006"/>
    </row>
    <row r="6" spans="1:8" ht="21.75" customHeight="1">
      <c r="A6" s="977" t="s">
        <v>2</v>
      </c>
      <c r="B6" s="977" t="s">
        <v>494</v>
      </c>
      <c r="C6" s="758" t="s">
        <v>36</v>
      </c>
      <c r="D6" s="758" t="s">
        <v>499</v>
      </c>
      <c r="E6" s="758"/>
      <c r="F6" s="776" t="s">
        <v>500</v>
      </c>
      <c r="G6" s="776"/>
      <c r="H6" s="977" t="s">
        <v>224</v>
      </c>
    </row>
    <row r="7" spans="1:8" ht="25.5" customHeight="1">
      <c r="A7" s="978"/>
      <c r="B7" s="978"/>
      <c r="C7" s="758"/>
      <c r="D7" s="5" t="s">
        <v>495</v>
      </c>
      <c r="E7" s="5" t="s">
        <v>496</v>
      </c>
      <c r="F7" s="67" t="s">
        <v>497</v>
      </c>
      <c r="G7" s="5" t="s">
        <v>498</v>
      </c>
      <c r="H7" s="978"/>
    </row>
    <row r="8" spans="1:8" ht="15">
      <c r="A8" s="199" t="s">
        <v>258</v>
      </c>
      <c r="B8" s="199" t="s">
        <v>259</v>
      </c>
      <c r="C8" s="199" t="s">
        <v>260</v>
      </c>
      <c r="D8" s="199" t="s">
        <v>261</v>
      </c>
      <c r="E8" s="199" t="s">
        <v>262</v>
      </c>
      <c r="F8" s="199" t="s">
        <v>263</v>
      </c>
      <c r="G8" s="199" t="s">
        <v>264</v>
      </c>
      <c r="H8" s="199">
        <v>8</v>
      </c>
    </row>
    <row r="9" spans="1:10" ht="42" customHeight="1">
      <c r="A9" s="416">
        <v>1</v>
      </c>
      <c r="B9" s="687" t="s">
        <v>1075</v>
      </c>
      <c r="C9" s="426" t="s">
        <v>1076</v>
      </c>
      <c r="D9" s="426">
        <v>29</v>
      </c>
      <c r="E9" s="426">
        <v>29</v>
      </c>
      <c r="F9" s="426">
        <v>29</v>
      </c>
      <c r="G9" s="665">
        <f>E9-F9</f>
        <v>0</v>
      </c>
      <c r="H9" s="1007" t="s">
        <v>1091</v>
      </c>
      <c r="I9" s="429"/>
      <c r="J9" s="430"/>
    </row>
    <row r="10" spans="1:10" ht="18.75" customHeight="1">
      <c r="A10" s="416">
        <v>2</v>
      </c>
      <c r="B10" s="426" t="s">
        <v>1077</v>
      </c>
      <c r="C10" s="426" t="s">
        <v>892</v>
      </c>
      <c r="D10" s="426">
        <v>219</v>
      </c>
      <c r="E10" s="426">
        <v>219</v>
      </c>
      <c r="F10" s="426">
        <v>219</v>
      </c>
      <c r="G10" s="665">
        <f>E10-F10</f>
        <v>0</v>
      </c>
      <c r="H10" s="1007"/>
      <c r="I10" s="431"/>
      <c r="J10" s="432"/>
    </row>
    <row r="11" spans="1:8" ht="18.75" customHeight="1">
      <c r="A11" s="416">
        <v>4</v>
      </c>
      <c r="B11" s="426" t="s">
        <v>1077</v>
      </c>
      <c r="C11" s="426" t="s">
        <v>902</v>
      </c>
      <c r="D11" s="426">
        <v>125</v>
      </c>
      <c r="E11" s="426">
        <v>113</v>
      </c>
      <c r="F11" s="426">
        <v>113</v>
      </c>
      <c r="G11" s="665">
        <v>0</v>
      </c>
      <c r="H11" s="1007"/>
    </row>
    <row r="12" spans="1:8" ht="18.75" customHeight="1">
      <c r="A12" s="416">
        <v>5</v>
      </c>
      <c r="B12" s="426" t="s">
        <v>1078</v>
      </c>
      <c r="C12" s="426" t="s">
        <v>879</v>
      </c>
      <c r="D12" s="426">
        <v>15</v>
      </c>
      <c r="E12" s="426">
        <v>15</v>
      </c>
      <c r="F12" s="426">
        <v>15</v>
      </c>
      <c r="G12" s="665">
        <f>E12-F12</f>
        <v>0</v>
      </c>
      <c r="H12" s="1007"/>
    </row>
    <row r="13" spans="1:11" ht="18.75">
      <c r="A13" s="416">
        <v>6</v>
      </c>
      <c r="B13" s="426" t="s">
        <v>950</v>
      </c>
      <c r="C13" s="426"/>
      <c r="D13" s="426">
        <v>0</v>
      </c>
      <c r="E13" s="426">
        <v>0</v>
      </c>
      <c r="F13" s="426">
        <v>0</v>
      </c>
      <c r="G13" s="665">
        <f>E13-F13</f>
        <v>0</v>
      </c>
      <c r="H13" s="1007"/>
      <c r="K13" s="15" t="s">
        <v>1079</v>
      </c>
    </row>
    <row r="14" spans="1:8" ht="18.75">
      <c r="A14" s="416"/>
      <c r="B14" s="426"/>
      <c r="C14" s="426"/>
      <c r="D14" s="426"/>
      <c r="E14" s="426"/>
      <c r="F14" s="426"/>
      <c r="G14" s="426"/>
      <c r="H14" s="666"/>
    </row>
    <row r="15" spans="1:8" ht="18.75">
      <c r="A15" s="641" t="s">
        <v>17</v>
      </c>
      <c r="B15" s="428"/>
      <c r="C15" s="428"/>
      <c r="D15" s="428">
        <f>SUM(D9:D13)</f>
        <v>388</v>
      </c>
      <c r="E15" s="428">
        <f>SUM(E9:E13)</f>
        <v>376</v>
      </c>
      <c r="F15" s="428">
        <f>SUM(F9:F13)</f>
        <v>376</v>
      </c>
      <c r="G15" s="428">
        <f>SUM(G9:G13)</f>
        <v>0</v>
      </c>
      <c r="H15" s="426"/>
    </row>
    <row r="17" spans="1:8" ht="15.75">
      <c r="A17" s="202" t="s">
        <v>12</v>
      </c>
      <c r="F17" s="794" t="s">
        <v>929</v>
      </c>
      <c r="G17" s="794"/>
      <c r="H17" s="794"/>
    </row>
    <row r="18" spans="1:8" ht="15.75">
      <c r="A18" s="202"/>
      <c r="B18" s="202"/>
      <c r="C18" s="202"/>
      <c r="D18" s="202"/>
      <c r="F18" s="794" t="s">
        <v>476</v>
      </c>
      <c r="G18" s="794"/>
      <c r="H18" s="794"/>
    </row>
    <row r="19" spans="1:8" ht="15.75">
      <c r="A19" s="202"/>
      <c r="B19" s="202"/>
      <c r="C19" s="202"/>
      <c r="D19" s="202"/>
      <c r="F19" s="794" t="s">
        <v>1089</v>
      </c>
      <c r="G19" s="794"/>
      <c r="H19" s="794"/>
    </row>
    <row r="20" spans="1:8" ht="12.75" customHeight="1">
      <c r="A20" s="202"/>
      <c r="B20" s="202"/>
      <c r="C20" s="202"/>
      <c r="D20" s="202"/>
      <c r="F20" s="216"/>
      <c r="G20" s="216"/>
      <c r="H20" s="216"/>
    </row>
    <row r="21" spans="3:7" ht="12.75">
      <c r="C21" s="202"/>
      <c r="D21" s="202"/>
      <c r="G21" s="204"/>
    </row>
  </sheetData>
  <sheetProtection/>
  <mergeCells count="14">
    <mergeCell ref="F18:H18"/>
    <mergeCell ref="H9:H13"/>
    <mergeCell ref="F19:H19"/>
    <mergeCell ref="F17:H17"/>
    <mergeCell ref="A1:G1"/>
    <mergeCell ref="A2:G2"/>
    <mergeCell ref="A4:G4"/>
    <mergeCell ref="A6:A7"/>
    <mergeCell ref="B6:B7"/>
    <mergeCell ref="G5:H5"/>
    <mergeCell ref="C6:C7"/>
    <mergeCell ref="F6:G6"/>
    <mergeCell ref="D6:E6"/>
    <mergeCell ref="H6:H7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96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8"/>
  <sheetViews>
    <sheetView view="pageBreakPreview" zoomScale="84" zoomScaleSheetLayoutView="84" zoomScalePageLayoutView="0" workbookViewId="0" topLeftCell="A28">
      <selection activeCell="J45" sqref="J45:L47"/>
    </sheetView>
  </sheetViews>
  <sheetFormatPr defaultColWidth="9.140625" defaultRowHeight="12.75"/>
  <cols>
    <col min="1" max="1" width="6.421875" style="0" customWidth="1"/>
    <col min="2" max="2" width="15.421875" style="0" customWidth="1"/>
    <col min="3" max="3" width="15.28125" style="0" customWidth="1"/>
    <col min="4" max="5" width="15.421875" style="0" customWidth="1"/>
    <col min="6" max="9" width="15.7109375" style="0" customWidth="1"/>
    <col min="10" max="10" width="15.421875" style="0" customWidth="1"/>
    <col min="11" max="11" width="20.00390625" style="0" customWidth="1"/>
    <col min="12" max="12" width="14.28125" style="0" customWidth="1"/>
  </cols>
  <sheetData>
    <row r="1" spans="1:12" ht="18">
      <c r="A1" s="852" t="s">
        <v>0</v>
      </c>
      <c r="B1" s="852"/>
      <c r="C1" s="852"/>
      <c r="D1" s="852"/>
      <c r="E1" s="852"/>
      <c r="F1" s="852"/>
      <c r="G1" s="852"/>
      <c r="H1" s="852"/>
      <c r="I1" s="852"/>
      <c r="J1" s="852"/>
      <c r="K1" s="852"/>
      <c r="L1" s="234" t="s">
        <v>517</v>
      </c>
    </row>
    <row r="2" spans="1:11" ht="21">
      <c r="A2" s="853" t="s">
        <v>697</v>
      </c>
      <c r="B2" s="853"/>
      <c r="C2" s="853"/>
      <c r="D2" s="853"/>
      <c r="E2" s="853"/>
      <c r="F2" s="853"/>
      <c r="G2" s="853"/>
      <c r="H2" s="853"/>
      <c r="I2" s="853"/>
      <c r="J2" s="853"/>
      <c r="K2" s="853"/>
    </row>
    <row r="3" spans="1:11" ht="15">
      <c r="A3" s="195"/>
      <c r="B3" s="195"/>
      <c r="C3" s="195"/>
      <c r="D3" s="195"/>
      <c r="E3" s="195"/>
      <c r="F3" s="195"/>
      <c r="G3" s="195"/>
      <c r="H3" s="195"/>
      <c r="I3" s="195"/>
      <c r="J3" s="195"/>
      <c r="K3" s="195"/>
    </row>
    <row r="4" spans="1:11" ht="18">
      <c r="A4" s="852" t="s">
        <v>516</v>
      </c>
      <c r="B4" s="852"/>
      <c r="C4" s="852"/>
      <c r="D4" s="852"/>
      <c r="E4" s="852"/>
      <c r="F4" s="852"/>
      <c r="G4" s="852"/>
      <c r="H4" s="852"/>
      <c r="I4" s="852"/>
      <c r="J4" s="852"/>
      <c r="K4" s="852"/>
    </row>
    <row r="5" spans="1:12" ht="15">
      <c r="A5" s="196" t="s">
        <v>251</v>
      </c>
      <c r="B5" s="196"/>
      <c r="C5" s="196"/>
      <c r="D5" s="196"/>
      <c r="E5" s="196"/>
      <c r="F5" s="196"/>
      <c r="G5" s="196"/>
      <c r="H5" s="196"/>
      <c r="I5" s="196"/>
      <c r="J5" s="976" t="s">
        <v>776</v>
      </c>
      <c r="K5" s="976"/>
      <c r="L5" s="976"/>
    </row>
    <row r="6" spans="1:12" ht="21.75" customHeight="1">
      <c r="A6" s="977" t="s">
        <v>2</v>
      </c>
      <c r="B6" s="977" t="s">
        <v>36</v>
      </c>
      <c r="C6" s="740" t="s">
        <v>460</v>
      </c>
      <c r="D6" s="776"/>
      <c r="E6" s="741"/>
      <c r="F6" s="740" t="s">
        <v>466</v>
      </c>
      <c r="G6" s="776"/>
      <c r="H6" s="776"/>
      <c r="I6" s="741"/>
      <c r="J6" s="758" t="s">
        <v>468</v>
      </c>
      <c r="K6" s="758"/>
      <c r="L6" s="758"/>
    </row>
    <row r="7" spans="1:12" ht="29.25" customHeight="1">
      <c r="A7" s="978"/>
      <c r="B7" s="978"/>
      <c r="C7" s="227" t="s">
        <v>214</v>
      </c>
      <c r="D7" s="227" t="s">
        <v>462</v>
      </c>
      <c r="E7" s="227" t="s">
        <v>467</v>
      </c>
      <c r="F7" s="227" t="s">
        <v>214</v>
      </c>
      <c r="G7" s="227" t="s">
        <v>461</v>
      </c>
      <c r="H7" s="227" t="s">
        <v>463</v>
      </c>
      <c r="I7" s="227" t="s">
        <v>467</v>
      </c>
      <c r="J7" s="5" t="s">
        <v>464</v>
      </c>
      <c r="K7" s="5" t="s">
        <v>465</v>
      </c>
      <c r="L7" s="227" t="s">
        <v>467</v>
      </c>
    </row>
    <row r="8" spans="1:12" ht="15">
      <c r="A8" s="199" t="s">
        <v>258</v>
      </c>
      <c r="B8" s="199" t="s">
        <v>259</v>
      </c>
      <c r="C8" s="199" t="s">
        <v>260</v>
      </c>
      <c r="D8" s="199" t="s">
        <v>261</v>
      </c>
      <c r="E8" s="199" t="s">
        <v>262</v>
      </c>
      <c r="F8" s="199" t="s">
        <v>263</v>
      </c>
      <c r="G8" s="199" t="s">
        <v>264</v>
      </c>
      <c r="H8" s="199" t="s">
        <v>265</v>
      </c>
      <c r="I8" s="199" t="s">
        <v>284</v>
      </c>
      <c r="J8" s="199" t="s">
        <v>285</v>
      </c>
      <c r="K8" s="199" t="s">
        <v>286</v>
      </c>
      <c r="L8" s="199" t="s">
        <v>314</v>
      </c>
    </row>
    <row r="9" spans="1:12" ht="15">
      <c r="A9" s="395">
        <v>1</v>
      </c>
      <c r="B9" s="396" t="s">
        <v>879</v>
      </c>
      <c r="C9" s="393">
        <v>1586</v>
      </c>
      <c r="D9" s="397">
        <v>273250</v>
      </c>
      <c r="E9" s="397">
        <v>4022123</v>
      </c>
      <c r="F9" s="398">
        <v>87</v>
      </c>
      <c r="G9" s="398">
        <v>36526</v>
      </c>
      <c r="H9" s="397">
        <v>0</v>
      </c>
      <c r="I9" s="397">
        <v>474580</v>
      </c>
      <c r="J9" s="397">
        <v>0</v>
      </c>
      <c r="K9" s="397">
        <v>0</v>
      </c>
      <c r="L9" s="397">
        <v>0</v>
      </c>
    </row>
    <row r="10" spans="1:12" ht="15">
      <c r="A10" s="395">
        <v>2</v>
      </c>
      <c r="B10" s="396" t="s">
        <v>881</v>
      </c>
      <c r="C10" s="399">
        <v>788</v>
      </c>
      <c r="D10" s="397">
        <v>112179</v>
      </c>
      <c r="E10" s="397">
        <v>820177</v>
      </c>
      <c r="F10" s="398">
        <v>0</v>
      </c>
      <c r="G10" s="398">
        <v>0</v>
      </c>
      <c r="H10" s="397">
        <v>0</v>
      </c>
      <c r="I10" s="397">
        <v>0</v>
      </c>
      <c r="J10" s="397">
        <v>0</v>
      </c>
      <c r="K10" s="397">
        <v>0</v>
      </c>
      <c r="L10" s="397">
        <v>0</v>
      </c>
    </row>
    <row r="11" spans="1:12" ht="15">
      <c r="A11" s="395">
        <v>3</v>
      </c>
      <c r="B11" s="396" t="s">
        <v>882</v>
      </c>
      <c r="C11" s="399">
        <v>1428</v>
      </c>
      <c r="D11" s="397">
        <v>932124</v>
      </c>
      <c r="E11" s="397">
        <v>11091006</v>
      </c>
      <c r="F11" s="398">
        <v>0</v>
      </c>
      <c r="G11" s="398">
        <v>0</v>
      </c>
      <c r="H11" s="397">
        <v>0</v>
      </c>
      <c r="I11" s="397">
        <v>0</v>
      </c>
      <c r="J11" s="397">
        <v>0</v>
      </c>
      <c r="K11" s="397">
        <v>0</v>
      </c>
      <c r="L11" s="397">
        <v>0</v>
      </c>
    </row>
    <row r="12" spans="1:12" ht="15">
      <c r="A12" s="395">
        <v>4</v>
      </c>
      <c r="B12" s="396" t="s">
        <v>883</v>
      </c>
      <c r="C12" s="399">
        <v>1520</v>
      </c>
      <c r="D12" s="397">
        <v>324599</v>
      </c>
      <c r="E12" s="397">
        <v>15452356</v>
      </c>
      <c r="F12" s="398">
        <v>0</v>
      </c>
      <c r="G12" s="398">
        <v>0</v>
      </c>
      <c r="H12" s="397">
        <v>0</v>
      </c>
      <c r="I12" s="397">
        <v>0</v>
      </c>
      <c r="J12" s="397">
        <v>0</v>
      </c>
      <c r="K12" s="397">
        <v>0</v>
      </c>
      <c r="L12" s="397">
        <v>0</v>
      </c>
    </row>
    <row r="13" spans="1:12" ht="51">
      <c r="A13" s="395">
        <v>5</v>
      </c>
      <c r="B13" s="396" t="s">
        <v>884</v>
      </c>
      <c r="C13" s="399">
        <v>7582</v>
      </c>
      <c r="D13" s="397">
        <v>1298777</v>
      </c>
      <c r="E13" s="397">
        <v>625326341</v>
      </c>
      <c r="F13" s="399">
        <v>7582</v>
      </c>
      <c r="G13" s="397">
        <v>1298777</v>
      </c>
      <c r="H13" s="397" t="s">
        <v>922</v>
      </c>
      <c r="I13" s="397">
        <v>625326341</v>
      </c>
      <c r="J13" s="397" t="s">
        <v>923</v>
      </c>
      <c r="K13" s="397">
        <v>0</v>
      </c>
      <c r="L13" s="397">
        <v>0</v>
      </c>
    </row>
    <row r="14" spans="1:12" ht="15">
      <c r="A14" s="395">
        <v>6</v>
      </c>
      <c r="B14" s="396" t="s">
        <v>885</v>
      </c>
      <c r="C14" s="399">
        <v>1636</v>
      </c>
      <c r="D14" s="397">
        <v>183684</v>
      </c>
      <c r="E14" s="397">
        <v>918420</v>
      </c>
      <c r="F14" s="398">
        <v>0</v>
      </c>
      <c r="G14" s="398">
        <v>0</v>
      </c>
      <c r="H14" s="397">
        <v>0</v>
      </c>
      <c r="I14" s="397">
        <v>0</v>
      </c>
      <c r="J14" s="397">
        <v>0</v>
      </c>
      <c r="K14" s="397">
        <v>0</v>
      </c>
      <c r="L14" s="397">
        <v>0</v>
      </c>
    </row>
    <row r="15" spans="1:12" ht="15">
      <c r="A15" s="395">
        <v>7</v>
      </c>
      <c r="B15" s="396" t="s">
        <v>886</v>
      </c>
      <c r="C15" s="399">
        <v>750</v>
      </c>
      <c r="D15" s="397">
        <v>196570</v>
      </c>
      <c r="E15" s="397">
        <v>606659</v>
      </c>
      <c r="F15" s="398">
        <v>45</v>
      </c>
      <c r="G15" s="398">
        <v>15839</v>
      </c>
      <c r="H15" s="397">
        <v>0</v>
      </c>
      <c r="I15" s="397">
        <v>130755</v>
      </c>
      <c r="J15" s="397">
        <v>0</v>
      </c>
      <c r="K15" s="397">
        <v>0</v>
      </c>
      <c r="L15" s="397">
        <v>0</v>
      </c>
    </row>
    <row r="16" spans="1:12" ht="102">
      <c r="A16" s="400">
        <v>8</v>
      </c>
      <c r="B16" s="401" t="s">
        <v>887</v>
      </c>
      <c r="C16" s="393">
        <v>1165</v>
      </c>
      <c r="D16" s="397">
        <v>816645</v>
      </c>
      <c r="E16" s="397">
        <v>5065485</v>
      </c>
      <c r="F16" s="398">
        <v>45</v>
      </c>
      <c r="G16" s="398">
        <v>15326</v>
      </c>
      <c r="H16" s="397" t="s">
        <v>924</v>
      </c>
      <c r="I16" s="397">
        <v>465580</v>
      </c>
      <c r="J16" s="397">
        <v>465</v>
      </c>
      <c r="K16" s="650" t="s">
        <v>1065</v>
      </c>
      <c r="L16" s="397">
        <v>365060</v>
      </c>
    </row>
    <row r="17" spans="1:12" ht="15">
      <c r="A17" s="395">
        <v>9</v>
      </c>
      <c r="B17" s="396" t="s">
        <v>913</v>
      </c>
      <c r="C17" s="399">
        <v>1148</v>
      </c>
      <c r="D17" s="397">
        <v>271368</v>
      </c>
      <c r="E17" s="397">
        <v>2142106</v>
      </c>
      <c r="F17" s="398">
        <v>0</v>
      </c>
      <c r="G17" s="398">
        <v>0</v>
      </c>
      <c r="H17" s="397">
        <v>0</v>
      </c>
      <c r="I17" s="397">
        <v>0</v>
      </c>
      <c r="J17" s="397">
        <v>0</v>
      </c>
      <c r="K17" s="397">
        <v>0</v>
      </c>
      <c r="L17" s="397">
        <v>0</v>
      </c>
    </row>
    <row r="18" spans="1:14" ht="15">
      <c r="A18" s="395">
        <v>10</v>
      </c>
      <c r="B18" s="396" t="s">
        <v>889</v>
      </c>
      <c r="C18" s="399">
        <v>52</v>
      </c>
      <c r="D18" s="397">
        <v>4301</v>
      </c>
      <c r="E18" s="397">
        <v>235150</v>
      </c>
      <c r="F18" s="398">
        <v>0</v>
      </c>
      <c r="G18" s="398">
        <v>0</v>
      </c>
      <c r="H18" s="397">
        <v>0</v>
      </c>
      <c r="I18" s="397">
        <v>0</v>
      </c>
      <c r="J18" s="397">
        <v>0</v>
      </c>
      <c r="K18" s="397">
        <v>0</v>
      </c>
      <c r="L18" s="397">
        <v>0</v>
      </c>
      <c r="N18" t="s">
        <v>11</v>
      </c>
    </row>
    <row r="19" spans="1:12" ht="15">
      <c r="A19" s="395">
        <v>11</v>
      </c>
      <c r="B19" s="396" t="s">
        <v>890</v>
      </c>
      <c r="C19" s="399">
        <v>655</v>
      </c>
      <c r="D19" s="397">
        <v>16855</v>
      </c>
      <c r="E19" s="397">
        <v>501450</v>
      </c>
      <c r="F19" s="398">
        <v>0</v>
      </c>
      <c r="G19" s="398">
        <v>0</v>
      </c>
      <c r="H19" s="397">
        <v>0</v>
      </c>
      <c r="I19" s="397">
        <v>0</v>
      </c>
      <c r="J19" s="397">
        <v>0</v>
      </c>
      <c r="K19" s="397">
        <v>0</v>
      </c>
      <c r="L19" s="397">
        <v>0</v>
      </c>
    </row>
    <row r="20" spans="1:12" ht="25.5">
      <c r="A20" s="395">
        <v>12</v>
      </c>
      <c r="B20" s="396" t="s">
        <v>891</v>
      </c>
      <c r="C20" s="399">
        <v>1570</v>
      </c>
      <c r="D20" s="397">
        <v>55955</v>
      </c>
      <c r="E20" s="397">
        <v>179032</v>
      </c>
      <c r="F20" s="398">
        <v>130</v>
      </c>
      <c r="G20" s="398">
        <v>204752</v>
      </c>
      <c r="H20" s="397">
        <v>0</v>
      </c>
      <c r="I20" s="397">
        <v>30822</v>
      </c>
      <c r="J20" s="397">
        <v>1525</v>
      </c>
      <c r="K20" s="397" t="s">
        <v>925</v>
      </c>
      <c r="L20" s="397">
        <v>900</v>
      </c>
    </row>
    <row r="21" spans="1:12" ht="51">
      <c r="A21" s="395">
        <v>13</v>
      </c>
      <c r="B21" s="396" t="s">
        <v>892</v>
      </c>
      <c r="C21" s="393">
        <v>1654</v>
      </c>
      <c r="D21" s="397">
        <v>2172</v>
      </c>
      <c r="E21" s="397">
        <v>10065</v>
      </c>
      <c r="F21" s="398">
        <v>280</v>
      </c>
      <c r="G21" s="398">
        <v>57395</v>
      </c>
      <c r="H21" s="397" t="s">
        <v>922</v>
      </c>
      <c r="I21" s="402">
        <v>131901</v>
      </c>
      <c r="J21" s="397">
        <v>0</v>
      </c>
      <c r="K21" s="397">
        <v>0</v>
      </c>
      <c r="L21" s="397">
        <v>0</v>
      </c>
    </row>
    <row r="22" spans="1:12" ht="15">
      <c r="A22" s="395">
        <v>14</v>
      </c>
      <c r="B22" s="396" t="s">
        <v>893</v>
      </c>
      <c r="C22" s="399">
        <v>823</v>
      </c>
      <c r="D22" s="397">
        <v>958912</v>
      </c>
      <c r="E22" s="397">
        <v>4523110</v>
      </c>
      <c r="F22" s="398">
        <v>0</v>
      </c>
      <c r="G22" s="398">
        <v>0</v>
      </c>
      <c r="H22" s="397">
        <v>0</v>
      </c>
      <c r="I22" s="397">
        <v>0</v>
      </c>
      <c r="J22" s="397">
        <v>0</v>
      </c>
      <c r="K22" s="397">
        <v>0</v>
      </c>
      <c r="L22" s="397">
        <v>0</v>
      </c>
    </row>
    <row r="23" spans="1:12" ht="15">
      <c r="A23" s="395">
        <v>15</v>
      </c>
      <c r="B23" s="396" t="s">
        <v>894</v>
      </c>
      <c r="C23" s="399">
        <v>1258</v>
      </c>
      <c r="D23" s="403">
        <v>153958</v>
      </c>
      <c r="E23" s="403">
        <v>2116540</v>
      </c>
      <c r="F23" s="404">
        <v>0</v>
      </c>
      <c r="G23" s="404">
        <v>0</v>
      </c>
      <c r="H23" s="397">
        <v>0</v>
      </c>
      <c r="I23" s="403">
        <v>0</v>
      </c>
      <c r="J23" s="403">
        <v>0</v>
      </c>
      <c r="K23" s="397">
        <v>0</v>
      </c>
      <c r="L23" s="403">
        <v>0</v>
      </c>
    </row>
    <row r="24" spans="1:12" ht="15">
      <c r="A24" s="395">
        <v>16</v>
      </c>
      <c r="B24" s="396" t="s">
        <v>895</v>
      </c>
      <c r="C24" s="393">
        <v>535</v>
      </c>
      <c r="D24" s="403">
        <v>103797</v>
      </c>
      <c r="E24" s="403">
        <v>1629219</v>
      </c>
      <c r="F24" s="404">
        <v>0</v>
      </c>
      <c r="G24" s="404">
        <v>0</v>
      </c>
      <c r="H24" s="397">
        <v>0</v>
      </c>
      <c r="I24" s="403">
        <v>0</v>
      </c>
      <c r="J24" s="403">
        <v>0</v>
      </c>
      <c r="K24" s="397">
        <v>0</v>
      </c>
      <c r="L24" s="403">
        <v>0</v>
      </c>
    </row>
    <row r="25" spans="1:12" ht="15">
      <c r="A25" s="395">
        <v>17</v>
      </c>
      <c r="B25" s="396" t="s">
        <v>896</v>
      </c>
      <c r="C25" s="399">
        <v>1123</v>
      </c>
      <c r="D25" s="403">
        <v>380865</v>
      </c>
      <c r="E25" s="403">
        <v>9971575</v>
      </c>
      <c r="F25" s="404">
        <v>120</v>
      </c>
      <c r="G25" s="404">
        <v>156430</v>
      </c>
      <c r="H25" s="397">
        <v>0</v>
      </c>
      <c r="I25" s="403">
        <v>1564220</v>
      </c>
      <c r="J25" s="403">
        <v>0</v>
      </c>
      <c r="K25" s="397">
        <v>0</v>
      </c>
      <c r="L25" s="403">
        <v>0</v>
      </c>
    </row>
    <row r="26" spans="1:12" ht="15">
      <c r="A26" s="395">
        <v>18</v>
      </c>
      <c r="B26" s="396" t="s">
        <v>897</v>
      </c>
      <c r="C26" s="399">
        <v>1650</v>
      </c>
      <c r="D26" s="403">
        <v>293482</v>
      </c>
      <c r="E26" s="403">
        <v>10619738</v>
      </c>
      <c r="F26" s="404">
        <v>0</v>
      </c>
      <c r="G26" s="404">
        <v>0</v>
      </c>
      <c r="H26" s="397">
        <v>0</v>
      </c>
      <c r="I26" s="403">
        <v>0</v>
      </c>
      <c r="J26" s="403">
        <v>0</v>
      </c>
      <c r="K26" s="397">
        <v>0</v>
      </c>
      <c r="L26" s="403">
        <v>0</v>
      </c>
    </row>
    <row r="27" spans="1:12" ht="15">
      <c r="A27" s="395">
        <v>19</v>
      </c>
      <c r="B27" s="396" t="s">
        <v>898</v>
      </c>
      <c r="C27" s="399">
        <v>1232</v>
      </c>
      <c r="D27" s="403">
        <v>312345</v>
      </c>
      <c r="E27" s="403">
        <v>3526214</v>
      </c>
      <c r="F27" s="404">
        <v>572</v>
      </c>
      <c r="G27" s="404">
        <v>125622</v>
      </c>
      <c r="H27" s="397">
        <v>0</v>
      </c>
      <c r="I27" s="403">
        <v>232412</v>
      </c>
      <c r="J27" s="403">
        <v>0</v>
      </c>
      <c r="K27" s="397">
        <v>0</v>
      </c>
      <c r="L27" s="403">
        <v>0</v>
      </c>
    </row>
    <row r="28" spans="1:12" ht="15">
      <c r="A28" s="395">
        <v>20</v>
      </c>
      <c r="B28" s="396" t="s">
        <v>899</v>
      </c>
      <c r="C28" s="399">
        <v>3098</v>
      </c>
      <c r="D28" s="403">
        <v>534326</v>
      </c>
      <c r="E28" s="403">
        <v>14975835</v>
      </c>
      <c r="F28" s="404">
        <v>0</v>
      </c>
      <c r="G28" s="404">
        <v>0</v>
      </c>
      <c r="H28" s="397">
        <v>0</v>
      </c>
      <c r="I28" s="403">
        <v>0</v>
      </c>
      <c r="J28" s="403">
        <v>0</v>
      </c>
      <c r="K28" s="397">
        <v>0</v>
      </c>
      <c r="L28" s="403">
        <v>0</v>
      </c>
    </row>
    <row r="29" spans="1:12" ht="12.75" customHeight="1">
      <c r="A29" s="395">
        <v>21</v>
      </c>
      <c r="B29" s="396" t="s">
        <v>900</v>
      </c>
      <c r="C29" s="399">
        <v>919</v>
      </c>
      <c r="D29" s="403">
        <v>309893</v>
      </c>
      <c r="E29" s="403">
        <v>5767865</v>
      </c>
      <c r="F29" s="404">
        <v>0</v>
      </c>
      <c r="G29" s="404">
        <v>0</v>
      </c>
      <c r="H29" s="397">
        <v>0</v>
      </c>
      <c r="I29" s="403">
        <v>0</v>
      </c>
      <c r="J29" s="403">
        <v>0</v>
      </c>
      <c r="K29" s="397">
        <v>0</v>
      </c>
      <c r="L29" s="403">
        <v>0</v>
      </c>
    </row>
    <row r="30" spans="1:12" ht="12.75" customHeight="1">
      <c r="A30" s="395">
        <v>22</v>
      </c>
      <c r="B30" s="396" t="s">
        <v>901</v>
      </c>
      <c r="C30" s="399">
        <v>919</v>
      </c>
      <c r="D30" s="403">
        <v>406425</v>
      </c>
      <c r="E30" s="403">
        <v>5096920</v>
      </c>
      <c r="F30" s="404">
        <v>40</v>
      </c>
      <c r="G30" s="404">
        <v>55231</v>
      </c>
      <c r="H30" s="397">
        <v>0</v>
      </c>
      <c r="I30" s="403">
        <v>154263</v>
      </c>
      <c r="J30" s="403">
        <v>75</v>
      </c>
      <c r="K30" s="397" t="s">
        <v>926</v>
      </c>
      <c r="L30" s="403">
        <v>32015</v>
      </c>
    </row>
    <row r="31" spans="1:12" ht="12.75" customHeight="1">
      <c r="A31" s="395">
        <v>23</v>
      </c>
      <c r="B31" s="396" t="s">
        <v>902</v>
      </c>
      <c r="C31" s="399">
        <v>1545</v>
      </c>
      <c r="D31" s="403">
        <v>10226</v>
      </c>
      <c r="E31" s="403">
        <v>1842256</v>
      </c>
      <c r="F31" s="404">
        <v>0</v>
      </c>
      <c r="G31" s="404">
        <v>0</v>
      </c>
      <c r="H31" s="397">
        <v>0</v>
      </c>
      <c r="I31" s="403">
        <v>0</v>
      </c>
      <c r="J31" s="403">
        <v>0</v>
      </c>
      <c r="K31" s="397">
        <v>0</v>
      </c>
      <c r="L31" s="403">
        <v>0</v>
      </c>
    </row>
    <row r="32" spans="1:12" ht="15">
      <c r="A32" s="395">
        <v>24</v>
      </c>
      <c r="B32" s="396" t="s">
        <v>903</v>
      </c>
      <c r="C32" s="399">
        <v>984</v>
      </c>
      <c r="D32" s="403">
        <v>14232</v>
      </c>
      <c r="E32" s="403">
        <v>231193</v>
      </c>
      <c r="F32" s="404">
        <v>0</v>
      </c>
      <c r="G32" s="404">
        <v>0</v>
      </c>
      <c r="H32" s="397">
        <v>0</v>
      </c>
      <c r="I32" s="403">
        <v>0</v>
      </c>
      <c r="J32" s="403">
        <v>0</v>
      </c>
      <c r="K32" s="397">
        <v>0</v>
      </c>
      <c r="L32" s="403">
        <v>0</v>
      </c>
    </row>
    <row r="33" spans="1:12" ht="15">
      <c r="A33" s="395">
        <v>25</v>
      </c>
      <c r="B33" s="396" t="s">
        <v>904</v>
      </c>
      <c r="C33" s="399">
        <v>734</v>
      </c>
      <c r="D33" s="403">
        <v>54580</v>
      </c>
      <c r="E33" s="403">
        <v>2194645</v>
      </c>
      <c r="F33" s="404">
        <v>734</v>
      </c>
      <c r="G33" s="404">
        <v>2392749</v>
      </c>
      <c r="H33" s="397" t="s">
        <v>927</v>
      </c>
      <c r="I33" s="403">
        <v>3198950</v>
      </c>
      <c r="J33" s="403">
        <v>0</v>
      </c>
      <c r="K33" s="397">
        <v>0</v>
      </c>
      <c r="L33" s="403">
        <v>0</v>
      </c>
    </row>
    <row r="34" spans="1:12" ht="15">
      <c r="A34" s="395">
        <v>26</v>
      </c>
      <c r="B34" s="396" t="s">
        <v>905</v>
      </c>
      <c r="C34" s="393">
        <v>715</v>
      </c>
      <c r="D34" s="403">
        <v>3565</v>
      </c>
      <c r="E34" s="403">
        <v>55786</v>
      </c>
      <c r="F34" s="404">
        <v>70</v>
      </c>
      <c r="G34" s="404">
        <v>4407</v>
      </c>
      <c r="H34" s="397">
        <v>0</v>
      </c>
      <c r="I34" s="403">
        <v>60304</v>
      </c>
      <c r="J34" s="403">
        <v>0</v>
      </c>
      <c r="K34" s="403">
        <v>0</v>
      </c>
      <c r="L34" s="403">
        <v>60304</v>
      </c>
    </row>
    <row r="35" spans="1:12" ht="15">
      <c r="A35" s="395">
        <v>27</v>
      </c>
      <c r="B35" s="396" t="s">
        <v>906</v>
      </c>
      <c r="C35" s="399">
        <v>1582</v>
      </c>
      <c r="D35" s="403">
        <v>907355</v>
      </c>
      <c r="E35" s="403">
        <v>6619950</v>
      </c>
      <c r="F35" s="404">
        <v>0</v>
      </c>
      <c r="G35" s="404">
        <v>0</v>
      </c>
      <c r="H35" s="404">
        <v>0</v>
      </c>
      <c r="I35" s="404">
        <v>0</v>
      </c>
      <c r="J35" s="404">
        <v>0</v>
      </c>
      <c r="K35" s="404">
        <v>0</v>
      </c>
      <c r="L35" s="404">
        <v>0</v>
      </c>
    </row>
    <row r="36" spans="1:12" ht="15">
      <c r="A36" s="395">
        <v>28</v>
      </c>
      <c r="B36" s="396" t="s">
        <v>907</v>
      </c>
      <c r="C36" s="399">
        <v>331</v>
      </c>
      <c r="D36" s="403">
        <v>153243</v>
      </c>
      <c r="E36" s="403">
        <v>981688</v>
      </c>
      <c r="F36" s="404">
        <v>45</v>
      </c>
      <c r="G36" s="404">
        <v>8836</v>
      </c>
      <c r="H36" s="397">
        <v>0</v>
      </c>
      <c r="I36" s="403">
        <v>6538</v>
      </c>
      <c r="J36" s="403">
        <v>0</v>
      </c>
      <c r="K36" s="397">
        <v>0</v>
      </c>
      <c r="L36" s="403">
        <v>0</v>
      </c>
    </row>
    <row r="37" spans="1:12" ht="15">
      <c r="A37" s="395">
        <v>29</v>
      </c>
      <c r="B37" s="396" t="s">
        <v>908</v>
      </c>
      <c r="C37" s="399">
        <v>1595</v>
      </c>
      <c r="D37" s="403">
        <v>651103</v>
      </c>
      <c r="E37" s="403">
        <v>822065</v>
      </c>
      <c r="F37" s="404">
        <v>37</v>
      </c>
      <c r="G37" s="404">
        <v>19546</v>
      </c>
      <c r="H37" s="397">
        <v>0</v>
      </c>
      <c r="I37" s="403">
        <v>65690</v>
      </c>
      <c r="J37" s="403">
        <v>0</v>
      </c>
      <c r="K37" s="397">
        <v>0</v>
      </c>
      <c r="L37" s="403">
        <v>0</v>
      </c>
    </row>
    <row r="38" spans="1:12" ht="15">
      <c r="A38" s="395">
        <v>30</v>
      </c>
      <c r="B38" s="396" t="s">
        <v>909</v>
      </c>
      <c r="C38" s="399">
        <v>752</v>
      </c>
      <c r="D38" s="403">
        <v>321665</v>
      </c>
      <c r="E38" s="403">
        <v>2338248</v>
      </c>
      <c r="F38" s="404">
        <v>0</v>
      </c>
      <c r="G38" s="404">
        <v>0</v>
      </c>
      <c r="H38" s="397">
        <v>0</v>
      </c>
      <c r="I38" s="403">
        <v>0</v>
      </c>
      <c r="J38" s="403">
        <v>0</v>
      </c>
      <c r="K38" s="397">
        <v>0</v>
      </c>
      <c r="L38" s="403">
        <v>0</v>
      </c>
    </row>
    <row r="39" spans="1:12" ht="15">
      <c r="A39" s="395">
        <v>31</v>
      </c>
      <c r="B39" s="396" t="s">
        <v>910</v>
      </c>
      <c r="C39" s="399">
        <v>404</v>
      </c>
      <c r="D39" s="403">
        <v>68903</v>
      </c>
      <c r="E39" s="403">
        <v>721788</v>
      </c>
      <c r="F39" s="404">
        <v>0</v>
      </c>
      <c r="G39" s="404">
        <v>0</v>
      </c>
      <c r="H39" s="397"/>
      <c r="I39" s="403">
        <v>0</v>
      </c>
      <c r="J39" s="403">
        <v>0</v>
      </c>
      <c r="K39" s="397">
        <v>0</v>
      </c>
      <c r="L39" s="403">
        <v>0</v>
      </c>
    </row>
    <row r="40" spans="1:12" ht="15">
      <c r="A40" s="395">
        <v>32</v>
      </c>
      <c r="B40" s="396" t="s">
        <v>911</v>
      </c>
      <c r="C40" s="399">
        <v>256</v>
      </c>
      <c r="D40" s="403">
        <v>42646</v>
      </c>
      <c r="E40" s="403">
        <v>171652</v>
      </c>
      <c r="F40" s="404">
        <v>0</v>
      </c>
      <c r="G40" s="404">
        <v>0</v>
      </c>
      <c r="H40" s="397">
        <v>0</v>
      </c>
      <c r="I40" s="403">
        <v>0</v>
      </c>
      <c r="J40" s="403">
        <v>0</v>
      </c>
      <c r="K40" s="397">
        <v>0</v>
      </c>
      <c r="L40" s="403">
        <v>0</v>
      </c>
    </row>
    <row r="41" spans="1:12" ht="15">
      <c r="A41" s="395">
        <v>33</v>
      </c>
      <c r="B41" s="396" t="s">
        <v>912</v>
      </c>
      <c r="C41" s="399">
        <v>256</v>
      </c>
      <c r="D41" s="403">
        <v>100886</v>
      </c>
      <c r="E41" s="403">
        <v>933044</v>
      </c>
      <c r="F41" s="404">
        <v>0</v>
      </c>
      <c r="G41" s="404">
        <v>0</v>
      </c>
      <c r="H41" s="397">
        <v>0</v>
      </c>
      <c r="I41" s="403">
        <v>0</v>
      </c>
      <c r="J41" s="403">
        <v>0</v>
      </c>
      <c r="K41" s="403">
        <v>0</v>
      </c>
      <c r="L41" s="403">
        <v>0</v>
      </c>
    </row>
    <row r="42" spans="1:12" ht="12.75">
      <c r="A42" s="1008" t="s">
        <v>17</v>
      </c>
      <c r="B42" s="1009"/>
      <c r="C42" s="405">
        <f>SUM(C9:C41)</f>
        <v>42245</v>
      </c>
      <c r="D42" s="405">
        <f>SUM(D9:D41)</f>
        <v>10270886</v>
      </c>
      <c r="E42" s="405">
        <f>SUM(E9:E41)</f>
        <v>741509701</v>
      </c>
      <c r="F42" s="405">
        <f aca="true" t="shared" si="0" ref="F42:L42">SUM(F9:F41)</f>
        <v>9787</v>
      </c>
      <c r="G42" s="405">
        <f t="shared" si="0"/>
        <v>4391436</v>
      </c>
      <c r="H42" s="405">
        <f t="shared" si="0"/>
        <v>0</v>
      </c>
      <c r="I42" s="405">
        <f t="shared" si="0"/>
        <v>631842356</v>
      </c>
      <c r="J42" s="405">
        <f t="shared" si="0"/>
        <v>2065</v>
      </c>
      <c r="K42" s="405">
        <f t="shared" si="0"/>
        <v>0</v>
      </c>
      <c r="L42" s="405">
        <f t="shared" si="0"/>
        <v>458279</v>
      </c>
    </row>
    <row r="45" spans="1:12" ht="15.75">
      <c r="A45" s="202" t="s">
        <v>12</v>
      </c>
      <c r="B45" s="202"/>
      <c r="C45" s="202"/>
      <c r="D45" s="202"/>
      <c r="E45" s="202"/>
      <c r="F45" s="202"/>
      <c r="J45" s="794" t="s">
        <v>929</v>
      </c>
      <c r="K45" s="794"/>
      <c r="L45" s="794"/>
    </row>
    <row r="46" spans="1:12" ht="15.75">
      <c r="A46" s="202"/>
      <c r="B46" s="202"/>
      <c r="C46" s="202"/>
      <c r="D46" s="202"/>
      <c r="E46" s="202" t="s">
        <v>11</v>
      </c>
      <c r="F46" s="202"/>
      <c r="J46" s="794" t="s">
        <v>476</v>
      </c>
      <c r="K46" s="794"/>
      <c r="L46" s="794"/>
    </row>
    <row r="47" spans="1:12" ht="15.75">
      <c r="A47" s="202"/>
      <c r="B47" s="202"/>
      <c r="C47" s="202"/>
      <c r="D47" s="202"/>
      <c r="E47" s="202"/>
      <c r="F47" s="202"/>
      <c r="J47" s="794" t="s">
        <v>1089</v>
      </c>
      <c r="K47" s="794"/>
      <c r="L47" s="794"/>
    </row>
    <row r="48" spans="6:11" ht="12.75">
      <c r="F48" s="202"/>
      <c r="K48" s="204"/>
    </row>
  </sheetData>
  <sheetProtection/>
  <mergeCells count="13">
    <mergeCell ref="B6:B7"/>
    <mergeCell ref="A2:K2"/>
    <mergeCell ref="J45:L45"/>
    <mergeCell ref="A4:K4"/>
    <mergeCell ref="J5:L5"/>
    <mergeCell ref="A42:B42"/>
    <mergeCell ref="J46:L46"/>
    <mergeCell ref="J47:L47"/>
    <mergeCell ref="A1:K1"/>
    <mergeCell ref="C6:E6"/>
    <mergeCell ref="F6:I6"/>
    <mergeCell ref="J6:L6"/>
    <mergeCell ref="A6:A7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57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"/>
  <sheetViews>
    <sheetView view="pageBreakPreview" zoomScale="80" zoomScaleSheetLayoutView="80" zoomScalePageLayoutView="0" workbookViewId="0" topLeftCell="A13">
      <selection activeCell="I45" sqref="I45:K47"/>
    </sheetView>
  </sheetViews>
  <sheetFormatPr defaultColWidth="9.140625" defaultRowHeight="12.75"/>
  <cols>
    <col min="1" max="1" width="7.7109375" style="0" customWidth="1"/>
    <col min="2" max="2" width="14.00390625" style="0" customWidth="1"/>
    <col min="3" max="4" width="12.7109375" style="0" customWidth="1"/>
    <col min="5" max="5" width="12.8515625" style="0" customWidth="1"/>
    <col min="6" max="6" width="13.28125" style="0" customWidth="1"/>
    <col min="7" max="7" width="13.7109375" style="0" customWidth="1"/>
    <col min="8" max="8" width="12.421875" style="0" customWidth="1"/>
    <col min="9" max="9" width="15.57421875" style="0" customWidth="1"/>
    <col min="10" max="10" width="12.421875" style="0" customWidth="1"/>
    <col min="11" max="11" width="14.28125" style="0" customWidth="1"/>
  </cols>
  <sheetData>
    <row r="1" spans="1:11" ht="18">
      <c r="A1" s="852" t="s">
        <v>0</v>
      </c>
      <c r="B1" s="852"/>
      <c r="C1" s="852"/>
      <c r="D1" s="852"/>
      <c r="E1" s="852"/>
      <c r="F1" s="852"/>
      <c r="G1" s="852"/>
      <c r="H1" s="852"/>
      <c r="I1" s="296"/>
      <c r="J1" s="296"/>
      <c r="K1" s="234" t="s">
        <v>519</v>
      </c>
    </row>
    <row r="2" spans="1:10" ht="21">
      <c r="A2" s="853" t="s">
        <v>697</v>
      </c>
      <c r="B2" s="853"/>
      <c r="C2" s="853"/>
      <c r="D2" s="853"/>
      <c r="E2" s="853"/>
      <c r="F2" s="853"/>
      <c r="G2" s="853"/>
      <c r="H2" s="853"/>
      <c r="I2" s="194"/>
      <c r="J2" s="194"/>
    </row>
    <row r="3" spans="1:10" ht="15">
      <c r="A3" s="195"/>
      <c r="B3" s="195"/>
      <c r="C3" s="195"/>
      <c r="D3" s="195"/>
      <c r="E3" s="195"/>
      <c r="F3" s="195"/>
      <c r="G3" s="195"/>
      <c r="H3" s="195"/>
      <c r="I3" s="195"/>
      <c r="J3" s="195"/>
    </row>
    <row r="4" spans="1:10" ht="18">
      <c r="A4" s="852" t="s">
        <v>518</v>
      </c>
      <c r="B4" s="852"/>
      <c r="C4" s="852"/>
      <c r="D4" s="852"/>
      <c r="E4" s="852"/>
      <c r="F4" s="852"/>
      <c r="G4" s="852"/>
      <c r="H4" s="852"/>
      <c r="I4" s="296"/>
      <c r="J4" s="296"/>
    </row>
    <row r="5" spans="1:11" ht="15">
      <c r="A5" s="196" t="s">
        <v>251</v>
      </c>
      <c r="B5" s="196"/>
      <c r="C5" s="196"/>
      <c r="D5" s="196"/>
      <c r="E5" s="196"/>
      <c r="F5" s="196"/>
      <c r="G5" s="976" t="s">
        <v>776</v>
      </c>
      <c r="H5" s="976"/>
      <c r="I5" s="976"/>
      <c r="J5" s="976"/>
      <c r="K5" s="976"/>
    </row>
    <row r="6" spans="1:11" ht="21.75" customHeight="1">
      <c r="A6" s="977" t="s">
        <v>2</v>
      </c>
      <c r="B6" s="977" t="s">
        <v>36</v>
      </c>
      <c r="C6" s="740" t="s">
        <v>478</v>
      </c>
      <c r="D6" s="776"/>
      <c r="E6" s="741"/>
      <c r="F6" s="740" t="s">
        <v>481</v>
      </c>
      <c r="G6" s="776"/>
      <c r="H6" s="741"/>
      <c r="I6" s="858" t="s">
        <v>646</v>
      </c>
      <c r="J6" s="858" t="s">
        <v>645</v>
      </c>
      <c r="K6" s="858" t="s">
        <v>77</v>
      </c>
    </row>
    <row r="7" spans="1:11" ht="29.25" customHeight="1">
      <c r="A7" s="978"/>
      <c r="B7" s="978"/>
      <c r="C7" s="5" t="s">
        <v>477</v>
      </c>
      <c r="D7" s="5" t="s">
        <v>479</v>
      </c>
      <c r="E7" s="5" t="s">
        <v>480</v>
      </c>
      <c r="F7" s="5" t="s">
        <v>477</v>
      </c>
      <c r="G7" s="5" t="s">
        <v>479</v>
      </c>
      <c r="H7" s="5" t="s">
        <v>480</v>
      </c>
      <c r="I7" s="859"/>
      <c r="J7" s="859"/>
      <c r="K7" s="859"/>
    </row>
    <row r="8" spans="1:11" ht="15">
      <c r="A8" s="288">
        <v>1</v>
      </c>
      <c r="B8" s="288">
        <v>2</v>
      </c>
      <c r="C8" s="288">
        <v>3</v>
      </c>
      <c r="D8" s="288">
        <v>4</v>
      </c>
      <c r="E8" s="288">
        <v>5</v>
      </c>
      <c r="F8" s="288">
        <v>6</v>
      </c>
      <c r="G8" s="288">
        <v>7</v>
      </c>
      <c r="H8" s="288">
        <v>8</v>
      </c>
      <c r="I8" s="288">
        <v>9</v>
      </c>
      <c r="J8" s="288">
        <v>10</v>
      </c>
      <c r="K8" s="288">
        <v>11</v>
      </c>
    </row>
    <row r="9" spans="1:11" ht="15">
      <c r="A9" s="406">
        <v>1</v>
      </c>
      <c r="B9" s="407" t="s">
        <v>879</v>
      </c>
      <c r="C9" s="408"/>
      <c r="D9" s="408"/>
      <c r="E9" s="408"/>
      <c r="F9" s="408"/>
      <c r="G9" s="408"/>
      <c r="H9" s="408"/>
      <c r="I9" s="408"/>
      <c r="J9" s="408"/>
      <c r="K9" s="409"/>
    </row>
    <row r="10" spans="1:11" ht="15">
      <c r="A10" s="406">
        <v>2</v>
      </c>
      <c r="B10" s="407" t="s">
        <v>881</v>
      </c>
      <c r="C10" s="408"/>
      <c r="D10" s="408"/>
      <c r="E10" s="408"/>
      <c r="F10" s="408"/>
      <c r="G10" s="408"/>
      <c r="H10" s="408"/>
      <c r="I10" s="408"/>
      <c r="J10" s="408"/>
      <c r="K10" s="409"/>
    </row>
    <row r="11" spans="1:11" ht="15">
      <c r="A11" s="406">
        <v>3</v>
      </c>
      <c r="B11" s="407" t="s">
        <v>882</v>
      </c>
      <c r="C11" s="408"/>
      <c r="D11" s="408"/>
      <c r="E11" s="408"/>
      <c r="F11" s="408"/>
      <c r="G11" s="408"/>
      <c r="H11" s="408"/>
      <c r="I11" s="408"/>
      <c r="J11" s="408"/>
      <c r="K11" s="409"/>
    </row>
    <row r="12" spans="1:11" ht="15">
      <c r="A12" s="406">
        <v>4</v>
      </c>
      <c r="B12" s="407" t="s">
        <v>883</v>
      </c>
      <c r="C12" s="408"/>
      <c r="D12" s="408"/>
      <c r="E12" s="408"/>
      <c r="F12" s="408"/>
      <c r="G12" s="408"/>
      <c r="H12" s="408"/>
      <c r="I12" s="408"/>
      <c r="J12" s="408"/>
      <c r="K12" s="409"/>
    </row>
    <row r="13" spans="1:11" ht="15">
      <c r="A13" s="406">
        <v>5</v>
      </c>
      <c r="B13" s="407" t="s">
        <v>884</v>
      </c>
      <c r="C13" s="408"/>
      <c r="D13" s="408"/>
      <c r="E13" s="408"/>
      <c r="F13" s="408"/>
      <c r="G13" s="408"/>
      <c r="H13" s="408"/>
      <c r="I13" s="408"/>
      <c r="J13" s="408"/>
      <c r="K13" s="409"/>
    </row>
    <row r="14" spans="1:11" ht="15">
      <c r="A14" s="406">
        <v>6</v>
      </c>
      <c r="B14" s="407" t="s">
        <v>885</v>
      </c>
      <c r="C14" s="408"/>
      <c r="D14" s="408"/>
      <c r="E14" s="408"/>
      <c r="F14" s="408"/>
      <c r="G14" s="408"/>
      <c r="H14" s="408"/>
      <c r="I14" s="408"/>
      <c r="J14" s="408"/>
      <c r="K14" s="409"/>
    </row>
    <row r="15" spans="1:11" ht="15">
      <c r="A15" s="406">
        <v>7</v>
      </c>
      <c r="B15" s="407" t="s">
        <v>886</v>
      </c>
      <c r="C15" s="1010" t="s">
        <v>928</v>
      </c>
      <c r="D15" s="1010"/>
      <c r="E15" s="1010"/>
      <c r="F15" s="1010"/>
      <c r="G15" s="1010"/>
      <c r="H15" s="1010"/>
      <c r="I15" s="1010"/>
      <c r="J15" s="408"/>
      <c r="K15" s="409"/>
    </row>
    <row r="16" spans="1:11" ht="15">
      <c r="A16" s="406">
        <v>8</v>
      </c>
      <c r="B16" s="407" t="s">
        <v>887</v>
      </c>
      <c r="C16" s="1010"/>
      <c r="D16" s="1010"/>
      <c r="E16" s="1010"/>
      <c r="F16" s="1010"/>
      <c r="G16" s="1010"/>
      <c r="H16" s="1010"/>
      <c r="I16" s="1010"/>
      <c r="J16" s="408"/>
      <c r="K16" s="409"/>
    </row>
    <row r="17" spans="1:13" ht="15">
      <c r="A17" s="406">
        <v>9</v>
      </c>
      <c r="B17" s="407" t="s">
        <v>913</v>
      </c>
      <c r="C17" s="1010"/>
      <c r="D17" s="1010"/>
      <c r="E17" s="1010"/>
      <c r="F17" s="1010"/>
      <c r="G17" s="1010"/>
      <c r="H17" s="1010"/>
      <c r="I17" s="1010"/>
      <c r="J17" s="408"/>
      <c r="K17" s="409"/>
      <c r="M17" t="s">
        <v>11</v>
      </c>
    </row>
    <row r="18" spans="1:11" ht="15">
      <c r="A18" s="406">
        <v>10</v>
      </c>
      <c r="B18" s="407" t="s">
        <v>889</v>
      </c>
      <c r="C18" s="1010"/>
      <c r="D18" s="1010"/>
      <c r="E18" s="1010"/>
      <c r="F18" s="1010"/>
      <c r="G18" s="1010"/>
      <c r="H18" s="1010"/>
      <c r="I18" s="1010"/>
      <c r="J18" s="408"/>
      <c r="K18" s="409"/>
    </row>
    <row r="19" spans="1:11" ht="15">
      <c r="A19" s="406">
        <v>11</v>
      </c>
      <c r="B19" s="407" t="s">
        <v>890</v>
      </c>
      <c r="C19" s="1010"/>
      <c r="D19" s="1010"/>
      <c r="E19" s="1010"/>
      <c r="F19" s="1010"/>
      <c r="G19" s="1010"/>
      <c r="H19" s="1010"/>
      <c r="I19" s="1010"/>
      <c r="J19" s="408"/>
      <c r="K19" s="409"/>
    </row>
    <row r="20" spans="1:11" ht="15">
      <c r="A20" s="406">
        <v>12</v>
      </c>
      <c r="B20" s="407" t="s">
        <v>891</v>
      </c>
      <c r="C20" s="1010"/>
      <c r="D20" s="1010"/>
      <c r="E20" s="1010"/>
      <c r="F20" s="1010"/>
      <c r="G20" s="1010"/>
      <c r="H20" s="1010"/>
      <c r="I20" s="1010"/>
      <c r="J20" s="408"/>
      <c r="K20" s="409"/>
    </row>
    <row r="21" spans="1:11" ht="15">
      <c r="A21" s="406">
        <v>13</v>
      </c>
      <c r="B21" s="407" t="s">
        <v>892</v>
      </c>
      <c r="C21" s="1010"/>
      <c r="D21" s="1010"/>
      <c r="E21" s="1010"/>
      <c r="F21" s="1010"/>
      <c r="G21" s="1010"/>
      <c r="H21" s="1010"/>
      <c r="I21" s="1010"/>
      <c r="J21" s="408"/>
      <c r="K21" s="409"/>
    </row>
    <row r="22" spans="1:11" ht="15">
      <c r="A22" s="406">
        <v>14</v>
      </c>
      <c r="B22" s="407" t="s">
        <v>893</v>
      </c>
      <c r="C22" s="1010"/>
      <c r="D22" s="1010"/>
      <c r="E22" s="1010"/>
      <c r="F22" s="1010"/>
      <c r="G22" s="1010"/>
      <c r="H22" s="1010"/>
      <c r="I22" s="1010"/>
      <c r="J22" s="408"/>
      <c r="K22" s="409"/>
    </row>
    <row r="23" spans="1:11" ht="15">
      <c r="A23" s="406">
        <v>15</v>
      </c>
      <c r="B23" s="407" t="s">
        <v>894</v>
      </c>
      <c r="C23" s="1010"/>
      <c r="D23" s="1010"/>
      <c r="E23" s="1010"/>
      <c r="F23" s="1010"/>
      <c r="G23" s="1010"/>
      <c r="H23" s="1010"/>
      <c r="I23" s="1010"/>
      <c r="J23" s="408"/>
      <c r="K23" s="409"/>
    </row>
    <row r="24" spans="1:11" ht="15">
      <c r="A24" s="406">
        <v>16</v>
      </c>
      <c r="B24" s="407" t="s">
        <v>895</v>
      </c>
      <c r="C24" s="1010"/>
      <c r="D24" s="1010"/>
      <c r="E24" s="1010"/>
      <c r="F24" s="1010"/>
      <c r="G24" s="1010"/>
      <c r="H24" s="1010"/>
      <c r="I24" s="1010"/>
      <c r="J24" s="408"/>
      <c r="K24" s="409"/>
    </row>
    <row r="25" spans="1:11" ht="15">
      <c r="A25" s="406">
        <v>17</v>
      </c>
      <c r="B25" s="407" t="s">
        <v>896</v>
      </c>
      <c r="C25" s="1010"/>
      <c r="D25" s="1010"/>
      <c r="E25" s="1010"/>
      <c r="F25" s="1010"/>
      <c r="G25" s="1010"/>
      <c r="H25" s="1010"/>
      <c r="I25" s="1010"/>
      <c r="J25" s="408"/>
      <c r="K25" s="409"/>
    </row>
    <row r="26" spans="1:11" ht="15">
      <c r="A26" s="406">
        <v>18</v>
      </c>
      <c r="B26" s="407" t="s">
        <v>897</v>
      </c>
      <c r="C26" s="1010"/>
      <c r="D26" s="1010"/>
      <c r="E26" s="1010"/>
      <c r="F26" s="1010"/>
      <c r="G26" s="1010"/>
      <c r="H26" s="1010"/>
      <c r="I26" s="1010"/>
      <c r="J26" s="408"/>
      <c r="K26" s="409"/>
    </row>
    <row r="27" spans="1:11" ht="15">
      <c r="A27" s="406">
        <v>19</v>
      </c>
      <c r="B27" s="407" t="s">
        <v>898</v>
      </c>
      <c r="C27" s="1010"/>
      <c r="D27" s="1010"/>
      <c r="E27" s="1010"/>
      <c r="F27" s="1010"/>
      <c r="G27" s="1010"/>
      <c r="H27" s="1010"/>
      <c r="I27" s="1010"/>
      <c r="J27" s="408"/>
      <c r="K27" s="409"/>
    </row>
    <row r="28" spans="1:11" ht="12.75" customHeight="1">
      <c r="A28" s="406">
        <v>20</v>
      </c>
      <c r="B28" s="407" t="s">
        <v>899</v>
      </c>
      <c r="C28" s="1010"/>
      <c r="D28" s="1010"/>
      <c r="E28" s="1010"/>
      <c r="F28" s="1010"/>
      <c r="G28" s="1010"/>
      <c r="H28" s="1010"/>
      <c r="I28" s="1010"/>
      <c r="J28" s="408"/>
      <c r="K28" s="409"/>
    </row>
    <row r="29" spans="1:11" ht="12.75" customHeight="1">
      <c r="A29" s="406">
        <v>21</v>
      </c>
      <c r="B29" s="407" t="s">
        <v>900</v>
      </c>
      <c r="C29" s="407"/>
      <c r="D29" s="407"/>
      <c r="E29" s="407"/>
      <c r="F29" s="407"/>
      <c r="G29" s="407"/>
      <c r="H29" s="407"/>
      <c r="I29" s="407"/>
      <c r="J29" s="407"/>
      <c r="K29" s="407"/>
    </row>
    <row r="30" spans="1:11" ht="12.75" customHeight="1">
      <c r="A30" s="406">
        <v>22</v>
      </c>
      <c r="B30" s="407" t="s">
        <v>901</v>
      </c>
      <c r="C30" s="407"/>
      <c r="D30" s="407"/>
      <c r="E30" s="407"/>
      <c r="F30" s="407"/>
      <c r="G30" s="407"/>
      <c r="H30" s="407"/>
      <c r="I30" s="407"/>
      <c r="J30" s="407"/>
      <c r="K30" s="407"/>
    </row>
    <row r="31" spans="1:11" ht="12.75" customHeight="1">
      <c r="A31" s="406">
        <v>23</v>
      </c>
      <c r="B31" s="407" t="s">
        <v>902</v>
      </c>
      <c r="C31" s="407"/>
      <c r="D31" s="407"/>
      <c r="E31" s="407"/>
      <c r="F31" s="407"/>
      <c r="G31" s="407"/>
      <c r="H31" s="407"/>
      <c r="I31" s="407"/>
      <c r="J31" s="407"/>
      <c r="K31" s="407"/>
    </row>
    <row r="32" spans="1:11" ht="15">
      <c r="A32" s="406">
        <v>24</v>
      </c>
      <c r="B32" s="407" t="s">
        <v>903</v>
      </c>
      <c r="C32" s="407"/>
      <c r="D32" s="407"/>
      <c r="E32" s="407"/>
      <c r="F32" s="407"/>
      <c r="G32" s="407"/>
      <c r="H32" s="407"/>
      <c r="I32" s="407"/>
      <c r="J32" s="407"/>
      <c r="K32" s="407"/>
    </row>
    <row r="33" spans="1:11" ht="15">
      <c r="A33" s="406">
        <v>25</v>
      </c>
      <c r="B33" s="407" t="s">
        <v>904</v>
      </c>
      <c r="C33" s="407"/>
      <c r="D33" s="407"/>
      <c r="E33" s="407"/>
      <c r="F33" s="407"/>
      <c r="G33" s="407"/>
      <c r="H33" s="407"/>
      <c r="I33" s="407"/>
      <c r="J33" s="407"/>
      <c r="K33" s="410" t="s">
        <v>399</v>
      </c>
    </row>
    <row r="34" spans="1:11" ht="15">
      <c r="A34" s="406">
        <v>26</v>
      </c>
      <c r="B34" s="407" t="s">
        <v>905</v>
      </c>
      <c r="C34" s="407"/>
      <c r="D34" s="407"/>
      <c r="E34" s="407"/>
      <c r="F34" s="407"/>
      <c r="G34" s="407"/>
      <c r="H34" s="407"/>
      <c r="I34" s="407"/>
      <c r="J34" s="407"/>
      <c r="K34" s="410"/>
    </row>
    <row r="35" spans="1:11" ht="15">
      <c r="A35" s="406">
        <v>27</v>
      </c>
      <c r="B35" s="407" t="s">
        <v>906</v>
      </c>
      <c r="C35" s="407"/>
      <c r="D35" s="407"/>
      <c r="E35" s="407"/>
      <c r="F35" s="407"/>
      <c r="G35" s="407"/>
      <c r="H35" s="407"/>
      <c r="I35" s="407"/>
      <c r="J35" s="407"/>
      <c r="K35" s="410"/>
    </row>
    <row r="36" spans="1:11" ht="15">
      <c r="A36" s="406">
        <v>28</v>
      </c>
      <c r="B36" s="407" t="s">
        <v>907</v>
      </c>
      <c r="C36" s="407"/>
      <c r="D36" s="407"/>
      <c r="E36" s="407"/>
      <c r="F36" s="407"/>
      <c r="G36" s="407"/>
      <c r="H36" s="407"/>
      <c r="I36" s="407"/>
      <c r="J36" s="407"/>
      <c r="K36" s="410"/>
    </row>
    <row r="37" spans="1:11" ht="15">
      <c r="A37" s="406">
        <v>29</v>
      </c>
      <c r="B37" s="407" t="s">
        <v>908</v>
      </c>
      <c r="C37" s="407"/>
      <c r="D37" s="407"/>
      <c r="E37" s="407"/>
      <c r="F37" s="407"/>
      <c r="G37" s="407"/>
      <c r="H37" s="407"/>
      <c r="I37" s="407"/>
      <c r="J37" s="407"/>
      <c r="K37" s="410"/>
    </row>
    <row r="38" spans="1:11" ht="15">
      <c r="A38" s="406">
        <v>30</v>
      </c>
      <c r="B38" s="407" t="s">
        <v>909</v>
      </c>
      <c r="C38" s="407"/>
      <c r="D38" s="407"/>
      <c r="E38" s="407"/>
      <c r="F38" s="407"/>
      <c r="G38" s="407"/>
      <c r="H38" s="407"/>
      <c r="I38" s="407"/>
      <c r="J38" s="407"/>
      <c r="K38" s="407"/>
    </row>
    <row r="39" spans="1:11" ht="15">
      <c r="A39" s="406">
        <v>31</v>
      </c>
      <c r="B39" s="407" t="s">
        <v>910</v>
      </c>
      <c r="C39" s="407"/>
      <c r="D39" s="407"/>
      <c r="E39" s="407"/>
      <c r="F39" s="407"/>
      <c r="G39" s="407"/>
      <c r="H39" s="407"/>
      <c r="I39" s="407"/>
      <c r="J39" s="407"/>
      <c r="K39" s="407"/>
    </row>
    <row r="40" spans="1:11" ht="15">
      <c r="A40" s="406">
        <v>32</v>
      </c>
      <c r="B40" s="407" t="s">
        <v>911</v>
      </c>
      <c r="C40" s="407"/>
      <c r="D40" s="407"/>
      <c r="E40" s="407"/>
      <c r="F40" s="407"/>
      <c r="G40" s="407"/>
      <c r="H40" s="407"/>
      <c r="I40" s="407"/>
      <c r="J40" s="407"/>
      <c r="K40" s="407"/>
    </row>
    <row r="41" spans="1:11" ht="15">
      <c r="A41" s="406">
        <v>33</v>
      </c>
      <c r="B41" s="407" t="s">
        <v>912</v>
      </c>
      <c r="C41" s="407"/>
      <c r="D41" s="407"/>
      <c r="E41" s="407"/>
      <c r="F41" s="407"/>
      <c r="G41" s="407"/>
      <c r="H41" s="407"/>
      <c r="I41" s="407"/>
      <c r="J41" s="407"/>
      <c r="K41" s="407"/>
    </row>
    <row r="42" spans="1:11" ht="12.75">
      <c r="A42" s="411" t="s">
        <v>17</v>
      </c>
      <c r="B42" s="407"/>
      <c r="C42" s="407"/>
      <c r="D42" s="407"/>
      <c r="E42" s="407"/>
      <c r="F42" s="407"/>
      <c r="G42" s="407"/>
      <c r="H42" s="407"/>
      <c r="I42" s="407"/>
      <c r="J42" s="407"/>
      <c r="K42" s="407"/>
    </row>
    <row r="45" spans="1:11" ht="15.75">
      <c r="A45" s="202"/>
      <c r="B45" s="202"/>
      <c r="C45" s="202"/>
      <c r="D45" s="202"/>
      <c r="E45" s="202"/>
      <c r="F45" s="202"/>
      <c r="I45" s="794" t="s">
        <v>929</v>
      </c>
      <c r="J45" s="794"/>
      <c r="K45" s="794"/>
    </row>
    <row r="46" spans="1:11" ht="15.75">
      <c r="A46" s="202" t="s">
        <v>12</v>
      </c>
      <c r="B46" s="202"/>
      <c r="C46" s="202"/>
      <c r="D46" s="202"/>
      <c r="E46" s="202"/>
      <c r="F46" s="202"/>
      <c r="G46" s="216"/>
      <c r="H46" s="216"/>
      <c r="I46" s="794" t="s">
        <v>476</v>
      </c>
      <c r="J46" s="794"/>
      <c r="K46" s="794"/>
    </row>
    <row r="47" spans="1:11" ht="15.75">
      <c r="A47" s="202"/>
      <c r="B47" s="202"/>
      <c r="C47" s="202"/>
      <c r="D47" s="202"/>
      <c r="E47" s="202"/>
      <c r="F47" s="202"/>
      <c r="G47" s="216"/>
      <c r="H47" s="216"/>
      <c r="I47" s="794" t="s">
        <v>1089</v>
      </c>
      <c r="J47" s="794"/>
      <c r="K47" s="794"/>
    </row>
    <row r="48" spans="6:11" ht="12.75" customHeight="1">
      <c r="F48" s="202"/>
      <c r="H48" s="216"/>
      <c r="I48" s="216"/>
      <c r="J48" s="216"/>
      <c r="K48" s="216"/>
    </row>
    <row r="49" spans="8:10" ht="12.75">
      <c r="H49" s="204"/>
      <c r="I49" s="204"/>
      <c r="J49" s="204"/>
    </row>
  </sheetData>
  <sheetProtection/>
  <mergeCells count="15">
    <mergeCell ref="G5:K5"/>
    <mergeCell ref="I45:K45"/>
    <mergeCell ref="C15:I28"/>
    <mergeCell ref="A1:H1"/>
    <mergeCell ref="A2:H2"/>
    <mergeCell ref="A4:H4"/>
    <mergeCell ref="K6:K7"/>
    <mergeCell ref="I6:I7"/>
    <mergeCell ref="J6:J7"/>
    <mergeCell ref="I46:K46"/>
    <mergeCell ref="I47:K47"/>
    <mergeCell ref="A6:A7"/>
    <mergeCell ref="B6:B7"/>
    <mergeCell ref="C6:E6"/>
    <mergeCell ref="F6:H6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72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0"/>
  <sheetViews>
    <sheetView view="pageBreakPreview" zoomScaleNormal="85" zoomScaleSheetLayoutView="100" zoomScalePageLayoutView="0" workbookViewId="0" topLeftCell="A27">
      <selection activeCell="H48" sqref="H48"/>
    </sheetView>
  </sheetViews>
  <sheetFormatPr defaultColWidth="9.140625" defaultRowHeight="12.75"/>
  <cols>
    <col min="1" max="1" width="7.421875" style="0" customWidth="1"/>
    <col min="2" max="2" width="14.00390625" style="0" customWidth="1"/>
    <col min="3" max="4" width="12.7109375" style="0" customWidth="1"/>
    <col min="5" max="5" width="14.421875" style="0" customWidth="1"/>
    <col min="6" max="6" width="17.00390625" style="0" customWidth="1"/>
    <col min="7" max="7" width="14.140625" style="0" customWidth="1"/>
    <col min="8" max="8" width="17.00390625" style="0" customWidth="1"/>
    <col min="9" max="9" width="13.00390625" style="0" customWidth="1"/>
    <col min="10" max="10" width="17.00390625" style="0" customWidth="1"/>
    <col min="11" max="11" width="15.57421875" style="0" customWidth="1"/>
    <col min="12" max="12" width="17.7109375" style="0" customWidth="1"/>
  </cols>
  <sheetData>
    <row r="1" spans="1:12" ht="15">
      <c r="A1" s="86"/>
      <c r="B1" s="86"/>
      <c r="C1" s="86"/>
      <c r="D1" s="86"/>
      <c r="E1" s="86"/>
      <c r="F1" s="86"/>
      <c r="G1" s="86"/>
      <c r="H1" s="86"/>
      <c r="K1" s="860" t="s">
        <v>85</v>
      </c>
      <c r="L1" s="860"/>
    </row>
    <row r="2" spans="1:12" ht="15.75">
      <c r="A2" s="1013" t="s">
        <v>0</v>
      </c>
      <c r="B2" s="1013"/>
      <c r="C2" s="1013"/>
      <c r="D2" s="1013"/>
      <c r="E2" s="1013"/>
      <c r="F2" s="1013"/>
      <c r="G2" s="1013"/>
      <c r="H2" s="1013"/>
      <c r="I2" s="86"/>
      <c r="J2" s="86"/>
      <c r="K2" s="86"/>
      <c r="L2" s="86"/>
    </row>
    <row r="3" spans="1:12" ht="20.25">
      <c r="A3" s="846" t="s">
        <v>697</v>
      </c>
      <c r="B3" s="846"/>
      <c r="C3" s="846"/>
      <c r="D3" s="846"/>
      <c r="E3" s="846"/>
      <c r="F3" s="846"/>
      <c r="G3" s="846"/>
      <c r="H3" s="846"/>
      <c r="I3" s="86"/>
      <c r="J3" s="86"/>
      <c r="K3" s="86"/>
      <c r="L3" s="86"/>
    </row>
    <row r="4" spans="1:12" ht="12.75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</row>
    <row r="5" spans="1:12" ht="15.75">
      <c r="A5" s="847" t="s">
        <v>766</v>
      </c>
      <c r="B5" s="847"/>
      <c r="C5" s="847"/>
      <c r="D5" s="847"/>
      <c r="E5" s="847"/>
      <c r="F5" s="847"/>
      <c r="G5" s="847"/>
      <c r="H5" s="847"/>
      <c r="I5" s="847"/>
      <c r="J5" s="847"/>
      <c r="K5" s="847"/>
      <c r="L5" s="847"/>
    </row>
    <row r="6" spans="1:12" ht="12.75">
      <c r="A6" s="86"/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</row>
    <row r="7" spans="1:12" ht="12.75">
      <c r="A7" s="750" t="s">
        <v>158</v>
      </c>
      <c r="B7" s="750"/>
      <c r="C7" s="86"/>
      <c r="D7" s="86"/>
      <c r="E7" s="86"/>
      <c r="F7" s="86"/>
      <c r="G7" s="86"/>
      <c r="H7" s="290"/>
      <c r="I7" s="86"/>
      <c r="J7" s="86"/>
      <c r="K7" s="86"/>
      <c r="L7" s="86"/>
    </row>
    <row r="8" spans="1:12" ht="18">
      <c r="A8" s="89"/>
      <c r="B8" s="89"/>
      <c r="C8" s="86"/>
      <c r="D8" s="86"/>
      <c r="E8" s="86"/>
      <c r="F8" s="86"/>
      <c r="G8" s="86"/>
      <c r="H8" s="86"/>
      <c r="I8" s="110"/>
      <c r="J8" s="128"/>
      <c r="K8" s="855" t="s">
        <v>774</v>
      </c>
      <c r="L8" s="855"/>
    </row>
    <row r="9" spans="1:12" ht="27.75" customHeight="1">
      <c r="A9" s="1015" t="s">
        <v>216</v>
      </c>
      <c r="B9" s="1015" t="s">
        <v>215</v>
      </c>
      <c r="C9" s="758" t="s">
        <v>485</v>
      </c>
      <c r="D9" s="758" t="s">
        <v>486</v>
      </c>
      <c r="E9" s="1011" t="s">
        <v>487</v>
      </c>
      <c r="F9" s="1011"/>
      <c r="G9" s="1011" t="s">
        <v>447</v>
      </c>
      <c r="H9" s="1011"/>
      <c r="I9" s="1011" t="s">
        <v>226</v>
      </c>
      <c r="J9" s="1011"/>
      <c r="K9" s="1012" t="s">
        <v>227</v>
      </c>
      <c r="L9" s="1012"/>
    </row>
    <row r="10" spans="1:12" ht="43.5" customHeight="1">
      <c r="A10" s="1016"/>
      <c r="B10" s="1016"/>
      <c r="C10" s="758"/>
      <c r="D10" s="758"/>
      <c r="E10" s="5" t="s">
        <v>214</v>
      </c>
      <c r="F10" s="5" t="s">
        <v>196</v>
      </c>
      <c r="G10" s="5" t="s">
        <v>214</v>
      </c>
      <c r="H10" s="5" t="s">
        <v>196</v>
      </c>
      <c r="I10" s="5" t="s">
        <v>214</v>
      </c>
      <c r="J10" s="5" t="s">
        <v>196</v>
      </c>
      <c r="K10" s="5" t="s">
        <v>866</v>
      </c>
      <c r="L10" s="5" t="s">
        <v>865</v>
      </c>
    </row>
    <row r="11" spans="1:12" s="14" customFormat="1" ht="12.75">
      <c r="A11" s="91">
        <v>1</v>
      </c>
      <c r="B11" s="91">
        <v>2</v>
      </c>
      <c r="C11" s="91">
        <v>3</v>
      </c>
      <c r="D11" s="91">
        <v>4</v>
      </c>
      <c r="E11" s="91">
        <v>5</v>
      </c>
      <c r="F11" s="91">
        <v>6</v>
      </c>
      <c r="G11" s="91">
        <v>7</v>
      </c>
      <c r="H11" s="91">
        <v>8</v>
      </c>
      <c r="I11" s="91">
        <v>9</v>
      </c>
      <c r="J11" s="91">
        <v>10</v>
      </c>
      <c r="K11" s="91">
        <v>11</v>
      </c>
      <c r="L11" s="91">
        <v>12</v>
      </c>
    </row>
    <row r="12" spans="1:12" ht="15.75">
      <c r="A12" s="413">
        <v>1</v>
      </c>
      <c r="B12" s="412" t="s">
        <v>879</v>
      </c>
      <c r="C12" s="413">
        <v>1295</v>
      </c>
      <c r="D12" s="413">
        <v>338248</v>
      </c>
      <c r="E12" s="413">
        <v>1295</v>
      </c>
      <c r="F12" s="413">
        <v>338121</v>
      </c>
      <c r="G12" s="413">
        <v>1295</v>
      </c>
      <c r="H12" s="413">
        <v>337967</v>
      </c>
      <c r="I12" s="413">
        <v>1295</v>
      </c>
      <c r="J12" s="413">
        <v>336987</v>
      </c>
      <c r="K12" s="414">
        <v>14</v>
      </c>
      <c r="L12" s="413">
        <v>33</v>
      </c>
    </row>
    <row r="13" spans="1:12" ht="15.75">
      <c r="A13" s="413">
        <v>2</v>
      </c>
      <c r="B13" s="412" t="s">
        <v>881</v>
      </c>
      <c r="C13" s="413">
        <v>811</v>
      </c>
      <c r="D13" s="413">
        <v>138247</v>
      </c>
      <c r="E13" s="413">
        <v>811</v>
      </c>
      <c r="F13" s="413">
        <v>114564</v>
      </c>
      <c r="G13" s="413">
        <v>811</v>
      </c>
      <c r="H13" s="413">
        <v>113043</v>
      </c>
      <c r="I13" s="413">
        <v>811</v>
      </c>
      <c r="J13" s="413">
        <v>112389</v>
      </c>
      <c r="K13" s="414">
        <v>252</v>
      </c>
      <c r="L13" s="413">
        <v>577</v>
      </c>
    </row>
    <row r="14" spans="1:12" ht="15.75">
      <c r="A14" s="413">
        <v>3</v>
      </c>
      <c r="B14" s="412" t="s">
        <v>882</v>
      </c>
      <c r="C14" s="413">
        <v>1449</v>
      </c>
      <c r="D14" s="413">
        <v>229740</v>
      </c>
      <c r="E14" s="413">
        <v>1449</v>
      </c>
      <c r="F14" s="413">
        <v>201864</v>
      </c>
      <c r="G14" s="413">
        <v>1449</v>
      </c>
      <c r="H14" s="413">
        <v>200343</v>
      </c>
      <c r="I14" s="413">
        <v>1449</v>
      </c>
      <c r="J14" s="413">
        <v>199689</v>
      </c>
      <c r="K14" s="414">
        <v>424</v>
      </c>
      <c r="L14" s="413">
        <v>972</v>
      </c>
    </row>
    <row r="15" spans="1:12" ht="15.75">
      <c r="A15" s="413">
        <v>4</v>
      </c>
      <c r="B15" s="412" t="s">
        <v>883</v>
      </c>
      <c r="C15" s="413">
        <v>1101</v>
      </c>
      <c r="D15" s="413">
        <v>217416</v>
      </c>
      <c r="E15" s="413">
        <v>1101</v>
      </c>
      <c r="F15" s="413">
        <v>195478</v>
      </c>
      <c r="G15" s="413">
        <v>1101</v>
      </c>
      <c r="H15" s="413">
        <v>193957</v>
      </c>
      <c r="I15" s="413">
        <v>1101</v>
      </c>
      <c r="J15" s="413">
        <v>193303</v>
      </c>
      <c r="K15" s="414">
        <v>964</v>
      </c>
      <c r="L15" s="413">
        <v>2211</v>
      </c>
    </row>
    <row r="16" spans="1:12" ht="15.75">
      <c r="A16" s="413">
        <v>5</v>
      </c>
      <c r="B16" s="412" t="s">
        <v>884</v>
      </c>
      <c r="C16" s="413">
        <v>2551</v>
      </c>
      <c r="D16" s="413">
        <v>475715</v>
      </c>
      <c r="E16" s="413">
        <v>2551</v>
      </c>
      <c r="F16" s="413">
        <v>465852</v>
      </c>
      <c r="G16" s="413">
        <v>2551</v>
      </c>
      <c r="H16" s="413">
        <v>465565</v>
      </c>
      <c r="I16" s="413">
        <v>2551</v>
      </c>
      <c r="J16" s="413">
        <v>465444</v>
      </c>
      <c r="K16" s="414">
        <v>793</v>
      </c>
      <c r="L16" s="413">
        <v>1818</v>
      </c>
    </row>
    <row r="17" spans="1:12" ht="15.75">
      <c r="A17" s="413">
        <v>6</v>
      </c>
      <c r="B17" s="412" t="s">
        <v>885</v>
      </c>
      <c r="C17" s="413">
        <v>990</v>
      </c>
      <c r="D17" s="413">
        <v>123607</v>
      </c>
      <c r="E17" s="413">
        <v>990</v>
      </c>
      <c r="F17" s="413">
        <v>95478</v>
      </c>
      <c r="G17" s="413">
        <v>990</v>
      </c>
      <c r="H17" s="413">
        <v>93957</v>
      </c>
      <c r="I17" s="413">
        <v>990</v>
      </c>
      <c r="J17" s="413">
        <v>93303</v>
      </c>
      <c r="K17" s="414">
        <v>338</v>
      </c>
      <c r="L17" s="413">
        <v>776</v>
      </c>
    </row>
    <row r="18" spans="1:12" ht="15.75">
      <c r="A18" s="413">
        <v>7</v>
      </c>
      <c r="B18" s="412" t="s">
        <v>886</v>
      </c>
      <c r="C18" s="413">
        <v>700</v>
      </c>
      <c r="D18" s="413">
        <v>63893</v>
      </c>
      <c r="E18" s="413">
        <v>700</v>
      </c>
      <c r="F18" s="413">
        <v>63201</v>
      </c>
      <c r="G18" s="413">
        <v>700</v>
      </c>
      <c r="H18" s="413">
        <v>63111</v>
      </c>
      <c r="I18" s="413">
        <v>700</v>
      </c>
      <c r="J18" s="413">
        <v>63001</v>
      </c>
      <c r="K18" s="414">
        <v>602</v>
      </c>
      <c r="L18" s="413">
        <v>1380</v>
      </c>
    </row>
    <row r="19" spans="1:12" ht="15.75">
      <c r="A19" s="413">
        <v>8</v>
      </c>
      <c r="B19" s="412" t="s">
        <v>887</v>
      </c>
      <c r="C19" s="413">
        <v>1051</v>
      </c>
      <c r="D19" s="413">
        <v>254549</v>
      </c>
      <c r="E19" s="413">
        <v>1051</v>
      </c>
      <c r="F19" s="413">
        <v>254421</v>
      </c>
      <c r="G19" s="413">
        <v>1051</v>
      </c>
      <c r="H19" s="413">
        <v>254311</v>
      </c>
      <c r="I19" s="413">
        <v>1051</v>
      </c>
      <c r="J19" s="413">
        <v>254121</v>
      </c>
      <c r="K19" s="414">
        <v>930</v>
      </c>
      <c r="L19" s="413">
        <v>2134</v>
      </c>
    </row>
    <row r="20" spans="1:12" ht="15.75">
      <c r="A20" s="413">
        <v>9</v>
      </c>
      <c r="B20" s="412" t="s">
        <v>913</v>
      </c>
      <c r="C20" s="413">
        <v>1791</v>
      </c>
      <c r="D20" s="413">
        <v>256512</v>
      </c>
      <c r="E20" s="413">
        <v>1791</v>
      </c>
      <c r="F20" s="413">
        <v>254312</v>
      </c>
      <c r="G20" s="413">
        <v>1791</v>
      </c>
      <c r="H20" s="413">
        <v>254110</v>
      </c>
      <c r="I20" s="413">
        <v>1791</v>
      </c>
      <c r="J20" s="413">
        <v>253999</v>
      </c>
      <c r="K20" s="414">
        <v>870</v>
      </c>
      <c r="L20" s="413">
        <v>1996</v>
      </c>
    </row>
    <row r="21" spans="1:12" ht="15.75">
      <c r="A21" s="413">
        <v>10</v>
      </c>
      <c r="B21" s="412" t="s">
        <v>889</v>
      </c>
      <c r="C21" s="413">
        <v>432</v>
      </c>
      <c r="D21" s="413">
        <v>46251</v>
      </c>
      <c r="E21" s="413">
        <v>432</v>
      </c>
      <c r="F21" s="413">
        <v>45326</v>
      </c>
      <c r="G21" s="413">
        <v>432</v>
      </c>
      <c r="H21" s="413">
        <v>43805</v>
      </c>
      <c r="I21" s="413">
        <v>432</v>
      </c>
      <c r="J21" s="413">
        <v>43151</v>
      </c>
      <c r="K21" s="414">
        <v>53</v>
      </c>
      <c r="L21" s="413">
        <v>121</v>
      </c>
    </row>
    <row r="22" spans="1:12" ht="15.75">
      <c r="A22" s="413">
        <v>11</v>
      </c>
      <c r="B22" s="412" t="s">
        <v>890</v>
      </c>
      <c r="C22" s="413">
        <v>629</v>
      </c>
      <c r="D22" s="413">
        <v>130417</v>
      </c>
      <c r="E22" s="413">
        <v>629</v>
      </c>
      <c r="F22" s="413">
        <v>112157</v>
      </c>
      <c r="G22" s="413">
        <v>629</v>
      </c>
      <c r="H22" s="413">
        <v>110636</v>
      </c>
      <c r="I22" s="413">
        <v>629</v>
      </c>
      <c r="J22" s="413">
        <v>109982</v>
      </c>
      <c r="K22" s="414">
        <v>11</v>
      </c>
      <c r="L22" s="413">
        <v>25</v>
      </c>
    </row>
    <row r="23" spans="1:12" ht="15.75">
      <c r="A23" s="413">
        <v>12</v>
      </c>
      <c r="B23" s="412" t="s">
        <v>891</v>
      </c>
      <c r="C23" s="413">
        <v>1459</v>
      </c>
      <c r="D23" s="413">
        <v>215375</v>
      </c>
      <c r="E23" s="413">
        <v>1459</v>
      </c>
      <c r="F23" s="413">
        <v>202955</v>
      </c>
      <c r="G23" s="413">
        <v>1459</v>
      </c>
      <c r="H23" s="413">
        <v>201434</v>
      </c>
      <c r="I23" s="413">
        <v>1459</v>
      </c>
      <c r="J23" s="413">
        <v>200780</v>
      </c>
      <c r="K23" s="414">
        <v>389</v>
      </c>
      <c r="L23" s="413">
        <v>893</v>
      </c>
    </row>
    <row r="24" spans="1:12" ht="15.75">
      <c r="A24" s="413">
        <v>13</v>
      </c>
      <c r="B24" s="412" t="s">
        <v>892</v>
      </c>
      <c r="C24" s="413">
        <v>1734</v>
      </c>
      <c r="D24" s="413">
        <v>358482</v>
      </c>
      <c r="E24" s="413">
        <v>1734</v>
      </c>
      <c r="F24" s="413">
        <v>345862</v>
      </c>
      <c r="G24" s="413">
        <v>1734</v>
      </c>
      <c r="H24" s="413">
        <v>344341</v>
      </c>
      <c r="I24" s="413">
        <v>1734</v>
      </c>
      <c r="J24" s="413">
        <v>343687</v>
      </c>
      <c r="K24" s="414">
        <v>143</v>
      </c>
      <c r="L24" s="413">
        <v>329</v>
      </c>
    </row>
    <row r="25" spans="1:12" ht="15.75">
      <c r="A25" s="413">
        <v>14</v>
      </c>
      <c r="B25" s="412" t="s">
        <v>893</v>
      </c>
      <c r="C25" s="413">
        <v>794</v>
      </c>
      <c r="D25" s="413">
        <v>98929</v>
      </c>
      <c r="E25" s="413">
        <v>794</v>
      </c>
      <c r="F25" s="413">
        <v>89255</v>
      </c>
      <c r="G25" s="413">
        <v>794</v>
      </c>
      <c r="H25" s="413">
        <v>87734</v>
      </c>
      <c r="I25" s="413">
        <v>794</v>
      </c>
      <c r="J25" s="413">
        <v>87080</v>
      </c>
      <c r="K25" s="414">
        <v>45</v>
      </c>
      <c r="L25" s="413">
        <v>103</v>
      </c>
    </row>
    <row r="26" spans="1:12" ht="15.75">
      <c r="A26" s="413">
        <v>15</v>
      </c>
      <c r="B26" s="412" t="s">
        <v>894</v>
      </c>
      <c r="C26" s="413">
        <v>824</v>
      </c>
      <c r="D26" s="413">
        <v>87070</v>
      </c>
      <c r="E26" s="413">
        <v>824</v>
      </c>
      <c r="F26" s="413">
        <v>85236</v>
      </c>
      <c r="G26" s="413">
        <v>824</v>
      </c>
      <c r="H26" s="413">
        <v>85100</v>
      </c>
      <c r="I26" s="413">
        <v>824</v>
      </c>
      <c r="J26" s="413">
        <v>84923</v>
      </c>
      <c r="K26" s="414">
        <v>106</v>
      </c>
      <c r="L26" s="413">
        <v>242</v>
      </c>
    </row>
    <row r="27" spans="1:12" ht="15.75">
      <c r="A27" s="413">
        <v>16</v>
      </c>
      <c r="B27" s="412" t="s">
        <v>895</v>
      </c>
      <c r="C27" s="413">
        <v>335</v>
      </c>
      <c r="D27" s="413">
        <v>43268</v>
      </c>
      <c r="E27" s="413">
        <v>335</v>
      </c>
      <c r="F27" s="413">
        <v>40214</v>
      </c>
      <c r="G27" s="413">
        <v>335</v>
      </c>
      <c r="H27" s="413">
        <v>40111</v>
      </c>
      <c r="I27" s="413">
        <v>335</v>
      </c>
      <c r="J27" s="413">
        <v>39987</v>
      </c>
      <c r="K27" s="414">
        <v>65</v>
      </c>
      <c r="L27" s="413">
        <v>148</v>
      </c>
    </row>
    <row r="28" spans="1:12" ht="15.75">
      <c r="A28" s="413">
        <v>17</v>
      </c>
      <c r="B28" s="412" t="s">
        <v>896</v>
      </c>
      <c r="C28" s="413">
        <v>1102</v>
      </c>
      <c r="D28" s="413">
        <v>210197</v>
      </c>
      <c r="E28" s="413">
        <v>1102</v>
      </c>
      <c r="F28" s="413">
        <v>203248</v>
      </c>
      <c r="G28" s="413">
        <v>1102</v>
      </c>
      <c r="H28" s="413">
        <v>203198</v>
      </c>
      <c r="I28" s="413">
        <v>1102</v>
      </c>
      <c r="J28" s="413">
        <v>202858</v>
      </c>
      <c r="K28" s="414">
        <v>120</v>
      </c>
      <c r="L28" s="413">
        <v>273</v>
      </c>
    </row>
    <row r="29" spans="1:12" ht="15.75">
      <c r="A29" s="413">
        <v>18</v>
      </c>
      <c r="B29" s="412" t="s">
        <v>897</v>
      </c>
      <c r="C29" s="413">
        <v>855</v>
      </c>
      <c r="D29" s="413">
        <v>170602</v>
      </c>
      <c r="E29" s="413">
        <v>855</v>
      </c>
      <c r="F29" s="413">
        <v>142157</v>
      </c>
      <c r="G29" s="413">
        <v>855</v>
      </c>
      <c r="H29" s="413">
        <v>140636</v>
      </c>
      <c r="I29" s="413">
        <v>855</v>
      </c>
      <c r="J29" s="413">
        <v>139982</v>
      </c>
      <c r="K29" s="414">
        <v>150</v>
      </c>
      <c r="L29" s="413">
        <v>573</v>
      </c>
    </row>
    <row r="30" spans="1:12" ht="15.75">
      <c r="A30" s="413">
        <v>19</v>
      </c>
      <c r="B30" s="412" t="s">
        <v>898</v>
      </c>
      <c r="C30" s="413">
        <v>1037</v>
      </c>
      <c r="D30" s="413">
        <v>168370</v>
      </c>
      <c r="E30" s="413">
        <v>1037</v>
      </c>
      <c r="F30" s="413">
        <v>147985</v>
      </c>
      <c r="G30" s="413">
        <v>1037</v>
      </c>
      <c r="H30" s="413">
        <v>146464</v>
      </c>
      <c r="I30" s="413">
        <v>1037</v>
      </c>
      <c r="J30" s="413">
        <v>145810</v>
      </c>
      <c r="K30" s="414">
        <v>357</v>
      </c>
      <c r="L30" s="413">
        <v>819</v>
      </c>
    </row>
    <row r="31" spans="1:12" ht="15.75">
      <c r="A31" s="413">
        <v>20</v>
      </c>
      <c r="B31" s="412" t="s">
        <v>899</v>
      </c>
      <c r="C31" s="413">
        <v>1317</v>
      </c>
      <c r="D31" s="413">
        <v>174557</v>
      </c>
      <c r="E31" s="413">
        <v>1317</v>
      </c>
      <c r="F31" s="413">
        <v>148974</v>
      </c>
      <c r="G31" s="413">
        <v>1317</v>
      </c>
      <c r="H31" s="413">
        <v>147453</v>
      </c>
      <c r="I31" s="413">
        <v>1317</v>
      </c>
      <c r="J31" s="413">
        <v>146799</v>
      </c>
      <c r="K31" s="414">
        <v>131</v>
      </c>
      <c r="L31" s="413">
        <v>301</v>
      </c>
    </row>
    <row r="32" spans="1:12" ht="15.75">
      <c r="A32" s="413">
        <v>21</v>
      </c>
      <c r="B32" s="412" t="s">
        <v>900</v>
      </c>
      <c r="C32" s="413">
        <v>1372</v>
      </c>
      <c r="D32" s="413">
        <v>282888</v>
      </c>
      <c r="E32" s="413">
        <v>1372</v>
      </c>
      <c r="F32" s="413">
        <v>254788</v>
      </c>
      <c r="G32" s="413">
        <v>1372</v>
      </c>
      <c r="H32" s="413">
        <v>253267</v>
      </c>
      <c r="I32" s="413">
        <v>1372</v>
      </c>
      <c r="J32" s="413">
        <v>252613</v>
      </c>
      <c r="K32" s="414">
        <v>953</v>
      </c>
      <c r="L32" s="413">
        <v>2185</v>
      </c>
    </row>
    <row r="33" spans="1:12" ht="15.75">
      <c r="A33" s="413">
        <v>22</v>
      </c>
      <c r="B33" s="412" t="s">
        <v>901</v>
      </c>
      <c r="C33" s="413">
        <v>910</v>
      </c>
      <c r="D33" s="413">
        <v>177922</v>
      </c>
      <c r="E33" s="413">
        <v>910</v>
      </c>
      <c r="F33" s="413">
        <v>165417</v>
      </c>
      <c r="G33" s="413">
        <v>910</v>
      </c>
      <c r="H33" s="413">
        <v>163896</v>
      </c>
      <c r="I33" s="413">
        <v>910</v>
      </c>
      <c r="J33" s="413">
        <v>163242</v>
      </c>
      <c r="K33" s="414">
        <v>104</v>
      </c>
      <c r="L33" s="413">
        <v>238</v>
      </c>
    </row>
    <row r="34" spans="1:12" ht="15.75">
      <c r="A34" s="413">
        <v>23</v>
      </c>
      <c r="B34" s="412" t="s">
        <v>902</v>
      </c>
      <c r="C34" s="413">
        <v>1244</v>
      </c>
      <c r="D34" s="413">
        <v>180257</v>
      </c>
      <c r="E34" s="413">
        <v>1244</v>
      </c>
      <c r="F34" s="413">
        <v>165479</v>
      </c>
      <c r="G34" s="413">
        <v>1244</v>
      </c>
      <c r="H34" s="413">
        <v>163958</v>
      </c>
      <c r="I34" s="413">
        <v>1244</v>
      </c>
      <c r="J34" s="413">
        <v>163304</v>
      </c>
      <c r="K34" s="414">
        <v>371</v>
      </c>
      <c r="L34" s="413">
        <v>852</v>
      </c>
    </row>
    <row r="35" spans="1:12" ht="15.75">
      <c r="A35" s="413">
        <v>24</v>
      </c>
      <c r="B35" s="412" t="s">
        <v>903</v>
      </c>
      <c r="C35" s="413">
        <v>1008</v>
      </c>
      <c r="D35" s="413">
        <v>148025</v>
      </c>
      <c r="E35" s="413">
        <v>1008</v>
      </c>
      <c r="F35" s="413">
        <v>125489</v>
      </c>
      <c r="G35" s="413">
        <v>1008</v>
      </c>
      <c r="H35" s="413">
        <v>123968</v>
      </c>
      <c r="I35" s="413">
        <v>1008</v>
      </c>
      <c r="J35" s="413">
        <v>123314</v>
      </c>
      <c r="K35" s="414">
        <v>49</v>
      </c>
      <c r="L35" s="413">
        <v>112</v>
      </c>
    </row>
    <row r="36" spans="1:12" ht="15.75" customHeight="1">
      <c r="A36" s="413">
        <v>25</v>
      </c>
      <c r="B36" s="412" t="s">
        <v>904</v>
      </c>
      <c r="C36" s="413">
        <v>771</v>
      </c>
      <c r="D36" s="413">
        <v>93093</v>
      </c>
      <c r="E36" s="413">
        <v>771</v>
      </c>
      <c r="F36" s="413">
        <v>68789</v>
      </c>
      <c r="G36" s="413">
        <v>771</v>
      </c>
      <c r="H36" s="413">
        <v>67268</v>
      </c>
      <c r="I36" s="413">
        <v>771</v>
      </c>
      <c r="J36" s="413">
        <v>66614</v>
      </c>
      <c r="K36" s="414">
        <v>166</v>
      </c>
      <c r="L36" s="413">
        <v>380</v>
      </c>
    </row>
    <row r="37" spans="1:12" ht="15" customHeight="1">
      <c r="A37" s="413">
        <v>26</v>
      </c>
      <c r="B37" s="412" t="s">
        <v>905</v>
      </c>
      <c r="C37" s="413">
        <v>819</v>
      </c>
      <c r="D37" s="413">
        <v>76384</v>
      </c>
      <c r="E37" s="413">
        <v>819</v>
      </c>
      <c r="F37" s="413">
        <v>74897</v>
      </c>
      <c r="G37" s="413">
        <v>819</v>
      </c>
      <c r="H37" s="413">
        <v>73376</v>
      </c>
      <c r="I37" s="413">
        <v>819</v>
      </c>
      <c r="J37" s="413">
        <v>72722</v>
      </c>
      <c r="K37" s="414">
        <v>50</v>
      </c>
      <c r="L37" s="413">
        <v>115</v>
      </c>
    </row>
    <row r="38" spans="1:12" ht="15.75">
      <c r="A38" s="413">
        <v>27</v>
      </c>
      <c r="B38" s="412" t="s">
        <v>906</v>
      </c>
      <c r="C38" s="413">
        <v>1281</v>
      </c>
      <c r="D38" s="413">
        <v>123661</v>
      </c>
      <c r="E38" s="413">
        <v>1281</v>
      </c>
      <c r="F38" s="413">
        <v>110366</v>
      </c>
      <c r="G38" s="413">
        <v>1281</v>
      </c>
      <c r="H38" s="413">
        <v>110350</v>
      </c>
      <c r="I38" s="413">
        <v>1281</v>
      </c>
      <c r="J38" s="413">
        <v>110129</v>
      </c>
      <c r="K38" s="414">
        <v>312</v>
      </c>
      <c r="L38" s="413">
        <v>715</v>
      </c>
    </row>
    <row r="39" spans="1:12" ht="15.75">
      <c r="A39" s="413">
        <v>28</v>
      </c>
      <c r="B39" s="412" t="s">
        <v>907</v>
      </c>
      <c r="C39" s="413">
        <v>261</v>
      </c>
      <c r="D39" s="413">
        <v>76473</v>
      </c>
      <c r="E39" s="413">
        <v>261</v>
      </c>
      <c r="F39" s="413">
        <v>74214</v>
      </c>
      <c r="G39" s="413">
        <v>261</v>
      </c>
      <c r="H39" s="413">
        <v>72693</v>
      </c>
      <c r="I39" s="413">
        <v>261</v>
      </c>
      <c r="J39" s="413">
        <v>72039</v>
      </c>
      <c r="K39" s="414">
        <v>793</v>
      </c>
      <c r="L39" s="413">
        <v>1819</v>
      </c>
    </row>
    <row r="40" spans="1:12" ht="15.75">
      <c r="A40" s="413">
        <v>29</v>
      </c>
      <c r="B40" s="412" t="s">
        <v>908</v>
      </c>
      <c r="C40" s="413">
        <v>1293</v>
      </c>
      <c r="D40" s="413">
        <v>118917</v>
      </c>
      <c r="E40" s="413">
        <v>1293</v>
      </c>
      <c r="F40" s="413">
        <v>104879</v>
      </c>
      <c r="G40" s="413">
        <v>1293</v>
      </c>
      <c r="H40" s="413">
        <v>103358</v>
      </c>
      <c r="I40" s="413">
        <v>1293</v>
      </c>
      <c r="J40" s="413">
        <v>102704</v>
      </c>
      <c r="K40" s="414">
        <v>208</v>
      </c>
      <c r="L40" s="413">
        <v>477</v>
      </c>
    </row>
    <row r="41" spans="1:12" ht="15.75">
      <c r="A41" s="413">
        <v>30</v>
      </c>
      <c r="B41" s="412" t="s">
        <v>909</v>
      </c>
      <c r="C41" s="413">
        <v>661</v>
      </c>
      <c r="D41" s="413">
        <v>70084</v>
      </c>
      <c r="E41" s="413">
        <v>661</v>
      </c>
      <c r="F41" s="413">
        <v>51478</v>
      </c>
      <c r="G41" s="413">
        <v>661</v>
      </c>
      <c r="H41" s="413">
        <v>49957</v>
      </c>
      <c r="I41" s="413">
        <v>661</v>
      </c>
      <c r="J41" s="413">
        <v>49303</v>
      </c>
      <c r="K41" s="414">
        <v>626</v>
      </c>
      <c r="L41" s="413">
        <v>1435</v>
      </c>
    </row>
    <row r="42" spans="1:12" ht="15.75">
      <c r="A42" s="413">
        <v>31</v>
      </c>
      <c r="B42" s="412" t="s">
        <v>910</v>
      </c>
      <c r="C42" s="413">
        <v>594</v>
      </c>
      <c r="D42" s="413">
        <v>113748</v>
      </c>
      <c r="E42" s="413">
        <v>594</v>
      </c>
      <c r="F42" s="413">
        <v>105478</v>
      </c>
      <c r="G42" s="413">
        <v>594</v>
      </c>
      <c r="H42" s="413">
        <v>103957</v>
      </c>
      <c r="I42" s="413">
        <v>594</v>
      </c>
      <c r="J42" s="413">
        <v>103303</v>
      </c>
      <c r="K42" s="414">
        <v>249</v>
      </c>
      <c r="L42" s="413">
        <v>571</v>
      </c>
    </row>
    <row r="43" spans="1:12" ht="15.75">
      <c r="A43" s="413">
        <v>32</v>
      </c>
      <c r="B43" s="412" t="s">
        <v>911</v>
      </c>
      <c r="C43" s="413">
        <v>1241</v>
      </c>
      <c r="D43" s="413">
        <v>132825</v>
      </c>
      <c r="E43" s="413">
        <v>1241</v>
      </c>
      <c r="F43" s="413">
        <v>117584</v>
      </c>
      <c r="G43" s="413">
        <v>1241</v>
      </c>
      <c r="H43" s="413">
        <v>116063</v>
      </c>
      <c r="I43" s="413">
        <v>1241</v>
      </c>
      <c r="J43" s="413">
        <v>115409</v>
      </c>
      <c r="K43" s="414">
        <v>515</v>
      </c>
      <c r="L43" s="413">
        <v>1178</v>
      </c>
    </row>
    <row r="44" spans="1:12" ht="15.75">
      <c r="A44" s="413">
        <v>33</v>
      </c>
      <c r="B44" s="412" t="s">
        <v>912</v>
      </c>
      <c r="C44" s="413">
        <v>595</v>
      </c>
      <c r="D44" s="413">
        <v>92597</v>
      </c>
      <c r="E44" s="413">
        <v>595</v>
      </c>
      <c r="F44" s="413">
        <v>90484</v>
      </c>
      <c r="G44" s="413">
        <v>595</v>
      </c>
      <c r="H44" s="413">
        <v>88963</v>
      </c>
      <c r="I44" s="413">
        <v>595</v>
      </c>
      <c r="J44" s="413">
        <v>88309</v>
      </c>
      <c r="K44" s="414">
        <v>10</v>
      </c>
      <c r="L44" s="413">
        <v>24</v>
      </c>
    </row>
    <row r="45" spans="1:12" ht="18.75">
      <c r="A45" s="1014" t="s">
        <v>17</v>
      </c>
      <c r="B45" s="1014"/>
      <c r="C45" s="642">
        <f>SUM(C12:C44)</f>
        <v>34307</v>
      </c>
      <c r="D45" s="642">
        <f>SUM(D12:D44)</f>
        <v>5488319</v>
      </c>
      <c r="E45" s="642">
        <f>SUM(E12:E44)</f>
        <v>34307</v>
      </c>
      <c r="F45" s="427">
        <f>SUM(F12:F44)</f>
        <v>5056002</v>
      </c>
      <c r="G45" s="642">
        <f aca="true" t="shared" si="0" ref="G45:L45">SUM(G12:G44)</f>
        <v>34307</v>
      </c>
      <c r="H45" s="642">
        <f t="shared" si="0"/>
        <v>5018350</v>
      </c>
      <c r="I45" s="642">
        <f t="shared" si="0"/>
        <v>34307</v>
      </c>
      <c r="J45" s="642">
        <f t="shared" si="0"/>
        <v>5000280</v>
      </c>
      <c r="K45" s="642">
        <f t="shared" si="0"/>
        <v>11163</v>
      </c>
      <c r="L45" s="642">
        <f t="shared" si="0"/>
        <v>25825</v>
      </c>
    </row>
    <row r="48" spans="1:12" ht="15.75">
      <c r="A48" s="202" t="s">
        <v>12</v>
      </c>
      <c r="J48" s="794" t="s">
        <v>929</v>
      </c>
      <c r="K48" s="794"/>
      <c r="L48" s="794"/>
    </row>
    <row r="49" spans="10:12" ht="15.75">
      <c r="J49" s="794" t="s">
        <v>476</v>
      </c>
      <c r="K49" s="794"/>
      <c r="L49" s="794"/>
    </row>
    <row r="50" spans="10:12" ht="15.75">
      <c r="J50" s="794" t="s">
        <v>1089</v>
      </c>
      <c r="K50" s="794"/>
      <c r="L50" s="794"/>
    </row>
  </sheetData>
  <sheetProtection/>
  <mergeCells count="18">
    <mergeCell ref="C9:C10"/>
    <mergeCell ref="A2:H2"/>
    <mergeCell ref="A3:H3"/>
    <mergeCell ref="A7:B7"/>
    <mergeCell ref="A5:L5"/>
    <mergeCell ref="A45:B45"/>
    <mergeCell ref="B9:B10"/>
    <mergeCell ref="A9:A10"/>
    <mergeCell ref="J48:L48"/>
    <mergeCell ref="J49:L49"/>
    <mergeCell ref="J50:L50"/>
    <mergeCell ref="K1:L1"/>
    <mergeCell ref="G9:H9"/>
    <mergeCell ref="D9:D10"/>
    <mergeCell ref="E9:F9"/>
    <mergeCell ref="I9:J9"/>
    <mergeCell ref="K9:L9"/>
    <mergeCell ref="K8:L8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64" r:id="rId1"/>
  <colBreaks count="1" manualBreakCount="1">
    <brk id="12" max="37" man="1"/>
  </colBreaks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0"/>
  <sheetViews>
    <sheetView view="pageBreakPreview" zoomScaleSheetLayoutView="100" zoomScalePageLayoutView="0" workbookViewId="0" topLeftCell="A1">
      <selection activeCell="D48" sqref="D48:F50"/>
    </sheetView>
  </sheetViews>
  <sheetFormatPr defaultColWidth="8.8515625" defaultRowHeight="12.75"/>
  <cols>
    <col min="1" max="1" width="11.140625" style="86" customWidth="1"/>
    <col min="2" max="2" width="19.140625" style="86" customWidth="1"/>
    <col min="3" max="3" width="20.57421875" style="86" customWidth="1"/>
    <col min="4" max="4" width="22.28125" style="86" customWidth="1"/>
    <col min="5" max="5" width="25.421875" style="86" customWidth="1"/>
    <col min="6" max="6" width="27.421875" style="86" customWidth="1"/>
    <col min="7" max="16384" width="8.8515625" style="86" customWidth="1"/>
  </cols>
  <sheetData>
    <row r="1" spans="4:6" ht="12.75" customHeight="1">
      <c r="D1" s="277"/>
      <c r="E1" s="277"/>
      <c r="F1" s="278" t="s">
        <v>98</v>
      </c>
    </row>
    <row r="2" spans="2:6" ht="15" customHeight="1">
      <c r="B2" s="1013" t="s">
        <v>0</v>
      </c>
      <c r="C2" s="1013"/>
      <c r="D2" s="1013"/>
      <c r="E2" s="1013"/>
      <c r="F2" s="1013"/>
    </row>
    <row r="3" spans="2:6" ht="20.25">
      <c r="B3" s="846" t="s">
        <v>697</v>
      </c>
      <c r="C3" s="846"/>
      <c r="D3" s="846"/>
      <c r="E3" s="846"/>
      <c r="F3" s="846"/>
    </row>
    <row r="4" ht="11.25" customHeight="1"/>
    <row r="5" spans="1:6" ht="12.75">
      <c r="A5" s="1017" t="s">
        <v>444</v>
      </c>
      <c r="B5" s="1017"/>
      <c r="C5" s="1017"/>
      <c r="D5" s="1017"/>
      <c r="E5" s="1017"/>
      <c r="F5" s="1017"/>
    </row>
    <row r="6" spans="1:6" ht="8.25" customHeight="1">
      <c r="A6" s="88"/>
      <c r="B6" s="88"/>
      <c r="C6" s="88"/>
      <c r="D6" s="88"/>
      <c r="E6" s="88"/>
      <c r="F6" s="88"/>
    </row>
    <row r="7" spans="1:2" ht="18" customHeight="1">
      <c r="A7" s="750" t="s">
        <v>158</v>
      </c>
      <c r="B7" s="750"/>
    </row>
    <row r="8" ht="18" customHeight="1" hidden="1">
      <c r="A8" s="89" t="s">
        <v>1</v>
      </c>
    </row>
    <row r="9" spans="1:6" ht="30" customHeight="1">
      <c r="A9" s="1015" t="s">
        <v>2</v>
      </c>
      <c r="B9" s="1015" t="s">
        <v>3</v>
      </c>
      <c r="C9" s="1018" t="s">
        <v>440</v>
      </c>
      <c r="D9" s="1019"/>
      <c r="E9" s="1020" t="s">
        <v>443</v>
      </c>
      <c r="F9" s="1020"/>
    </row>
    <row r="10" spans="1:7" s="97" customFormat="1" ht="25.5">
      <c r="A10" s="1015"/>
      <c r="B10" s="1015"/>
      <c r="C10" s="91" t="s">
        <v>441</v>
      </c>
      <c r="D10" s="91" t="s">
        <v>442</v>
      </c>
      <c r="E10" s="91" t="s">
        <v>441</v>
      </c>
      <c r="F10" s="91" t="s">
        <v>442</v>
      </c>
      <c r="G10" s="117"/>
    </row>
    <row r="11" spans="1:6" s="158" customFormat="1" ht="12.75">
      <c r="A11" s="330">
        <v>1</v>
      </c>
      <c r="B11" s="330">
        <v>2</v>
      </c>
      <c r="C11" s="330">
        <v>3</v>
      </c>
      <c r="D11" s="330">
        <v>4</v>
      </c>
      <c r="E11" s="330">
        <v>5</v>
      </c>
      <c r="F11" s="330">
        <v>6</v>
      </c>
    </row>
    <row r="12" spans="1:6" ht="12.75">
      <c r="A12" s="8">
        <v>1</v>
      </c>
      <c r="B12" s="9" t="s">
        <v>879</v>
      </c>
      <c r="C12" s="361">
        <v>565</v>
      </c>
      <c r="D12" s="361">
        <v>565</v>
      </c>
      <c r="E12" s="361">
        <v>947</v>
      </c>
      <c r="F12" s="362">
        <v>947</v>
      </c>
    </row>
    <row r="13" spans="1:6" ht="12.75">
      <c r="A13" s="8">
        <v>2</v>
      </c>
      <c r="B13" s="9" t="s">
        <v>881</v>
      </c>
      <c r="C13" s="361">
        <v>48</v>
      </c>
      <c r="D13" s="361">
        <v>48</v>
      </c>
      <c r="E13" s="361">
        <v>767</v>
      </c>
      <c r="F13" s="362">
        <v>767</v>
      </c>
    </row>
    <row r="14" spans="1:6" ht="12.75">
      <c r="A14" s="8">
        <v>3</v>
      </c>
      <c r="B14" s="9" t="s">
        <v>882</v>
      </c>
      <c r="C14" s="361">
        <v>567</v>
      </c>
      <c r="D14" s="361">
        <v>567</v>
      </c>
      <c r="E14" s="361">
        <v>886</v>
      </c>
      <c r="F14" s="362">
        <v>886</v>
      </c>
    </row>
    <row r="15" spans="1:6" ht="12.75">
      <c r="A15" s="8">
        <v>4</v>
      </c>
      <c r="B15" s="9" t="s">
        <v>883</v>
      </c>
      <c r="C15" s="361">
        <v>356</v>
      </c>
      <c r="D15" s="361">
        <v>356</v>
      </c>
      <c r="E15" s="361">
        <v>805</v>
      </c>
      <c r="F15" s="362">
        <v>805</v>
      </c>
    </row>
    <row r="16" spans="1:6" ht="12.75">
      <c r="A16" s="8">
        <v>5</v>
      </c>
      <c r="B16" s="9" t="s">
        <v>884</v>
      </c>
      <c r="C16" s="361">
        <v>1155</v>
      </c>
      <c r="D16" s="361">
        <v>1155</v>
      </c>
      <c r="E16" s="361">
        <v>1441</v>
      </c>
      <c r="F16" s="362">
        <v>1441</v>
      </c>
    </row>
    <row r="17" spans="1:6" ht="12.75">
      <c r="A17" s="8">
        <v>6</v>
      </c>
      <c r="B17" s="9" t="s">
        <v>885</v>
      </c>
      <c r="C17" s="361">
        <v>264</v>
      </c>
      <c r="D17" s="361">
        <v>264</v>
      </c>
      <c r="E17" s="361">
        <v>762</v>
      </c>
      <c r="F17" s="362">
        <v>762</v>
      </c>
    </row>
    <row r="18" spans="1:6" ht="12.75">
      <c r="A18" s="8">
        <v>7</v>
      </c>
      <c r="B18" s="9" t="s">
        <v>886</v>
      </c>
      <c r="C18" s="361">
        <v>250</v>
      </c>
      <c r="D18" s="361">
        <v>250</v>
      </c>
      <c r="E18" s="361">
        <v>451</v>
      </c>
      <c r="F18" s="362">
        <v>451</v>
      </c>
    </row>
    <row r="19" spans="1:6" ht="12.75">
      <c r="A19" s="8">
        <v>8</v>
      </c>
      <c r="B19" s="9" t="s">
        <v>887</v>
      </c>
      <c r="C19" s="361">
        <v>255</v>
      </c>
      <c r="D19" s="361">
        <v>255</v>
      </c>
      <c r="E19" s="361">
        <v>887</v>
      </c>
      <c r="F19" s="362">
        <v>887</v>
      </c>
    </row>
    <row r="20" spans="1:6" ht="12.75">
      <c r="A20" s="8">
        <v>9</v>
      </c>
      <c r="B20" s="9" t="s">
        <v>913</v>
      </c>
      <c r="C20" s="361">
        <v>227</v>
      </c>
      <c r="D20" s="361">
        <v>227</v>
      </c>
      <c r="E20" s="361">
        <v>1579</v>
      </c>
      <c r="F20" s="362">
        <v>1579</v>
      </c>
    </row>
    <row r="21" spans="1:6" ht="12.75">
      <c r="A21" s="8">
        <v>10</v>
      </c>
      <c r="B21" s="9" t="s">
        <v>889</v>
      </c>
      <c r="C21" s="361">
        <v>260</v>
      </c>
      <c r="D21" s="361">
        <v>260</v>
      </c>
      <c r="E21" s="361">
        <v>177</v>
      </c>
      <c r="F21" s="362">
        <v>177</v>
      </c>
    </row>
    <row r="22" spans="1:6" ht="12.75">
      <c r="A22" s="8">
        <v>11</v>
      </c>
      <c r="B22" s="9" t="s">
        <v>890</v>
      </c>
      <c r="C22" s="361">
        <v>123</v>
      </c>
      <c r="D22" s="361">
        <v>123</v>
      </c>
      <c r="E22" s="361">
        <v>609</v>
      </c>
      <c r="F22" s="362">
        <v>609</v>
      </c>
    </row>
    <row r="23" spans="1:6" ht="12.75">
      <c r="A23" s="8">
        <v>12</v>
      </c>
      <c r="B23" s="9" t="s">
        <v>891</v>
      </c>
      <c r="C23" s="361">
        <v>618</v>
      </c>
      <c r="D23" s="361">
        <v>618</v>
      </c>
      <c r="E23" s="361">
        <v>877</v>
      </c>
      <c r="F23" s="362">
        <v>877</v>
      </c>
    </row>
    <row r="24" spans="1:6" ht="12.75">
      <c r="A24" s="8">
        <v>13</v>
      </c>
      <c r="B24" s="9" t="s">
        <v>892</v>
      </c>
      <c r="C24" s="361">
        <v>791</v>
      </c>
      <c r="D24" s="361">
        <v>791</v>
      </c>
      <c r="E24" s="361">
        <v>973</v>
      </c>
      <c r="F24" s="362">
        <v>973</v>
      </c>
    </row>
    <row r="25" spans="1:6" ht="12.75">
      <c r="A25" s="8">
        <v>14</v>
      </c>
      <c r="B25" s="9" t="s">
        <v>893</v>
      </c>
      <c r="C25" s="361">
        <v>28</v>
      </c>
      <c r="D25" s="361">
        <v>28</v>
      </c>
      <c r="E25" s="361">
        <v>787</v>
      </c>
      <c r="F25" s="362">
        <v>787</v>
      </c>
    </row>
    <row r="26" spans="1:6" ht="12.75">
      <c r="A26" s="8">
        <v>15</v>
      </c>
      <c r="B26" s="9" t="s">
        <v>894</v>
      </c>
      <c r="C26" s="361">
        <v>114</v>
      </c>
      <c r="D26" s="361">
        <v>114</v>
      </c>
      <c r="E26" s="361">
        <v>747</v>
      </c>
      <c r="F26" s="362">
        <v>747</v>
      </c>
    </row>
    <row r="27" spans="1:6" ht="12.75">
      <c r="A27" s="8">
        <v>16</v>
      </c>
      <c r="B27" s="9" t="s">
        <v>895</v>
      </c>
      <c r="C27" s="361">
        <v>33</v>
      </c>
      <c r="D27" s="361">
        <v>33</v>
      </c>
      <c r="E27" s="361">
        <v>319</v>
      </c>
      <c r="F27" s="362">
        <v>319</v>
      </c>
    </row>
    <row r="28" spans="1:6" ht="12.75">
      <c r="A28" s="8">
        <v>17</v>
      </c>
      <c r="B28" s="9" t="s">
        <v>896</v>
      </c>
      <c r="C28" s="361">
        <v>146</v>
      </c>
      <c r="D28" s="361">
        <v>146</v>
      </c>
      <c r="E28" s="361">
        <v>981</v>
      </c>
      <c r="F28" s="362">
        <v>981</v>
      </c>
    </row>
    <row r="29" spans="1:6" ht="12.75">
      <c r="A29" s="8">
        <v>18</v>
      </c>
      <c r="B29" s="9" t="s">
        <v>897</v>
      </c>
      <c r="C29" s="361">
        <v>172</v>
      </c>
      <c r="D29" s="361">
        <v>172</v>
      </c>
      <c r="E29" s="361">
        <v>720</v>
      </c>
      <c r="F29" s="362">
        <v>720</v>
      </c>
    </row>
    <row r="30" spans="1:6" ht="12.75">
      <c r="A30" s="8">
        <v>19</v>
      </c>
      <c r="B30" s="9" t="s">
        <v>898</v>
      </c>
      <c r="C30" s="361">
        <v>74</v>
      </c>
      <c r="D30" s="361">
        <v>74</v>
      </c>
      <c r="E30" s="361">
        <v>1006</v>
      </c>
      <c r="F30" s="362">
        <v>1006</v>
      </c>
    </row>
    <row r="31" spans="1:6" ht="15.75" customHeight="1">
      <c r="A31" s="8">
        <v>20</v>
      </c>
      <c r="B31" s="9" t="s">
        <v>899</v>
      </c>
      <c r="C31" s="361">
        <v>436</v>
      </c>
      <c r="D31" s="361">
        <v>436</v>
      </c>
      <c r="E31" s="361">
        <v>963</v>
      </c>
      <c r="F31" s="362">
        <v>963</v>
      </c>
    </row>
    <row r="32" spans="1:6" ht="15" customHeight="1">
      <c r="A32" s="8">
        <v>21</v>
      </c>
      <c r="B32" s="9" t="s">
        <v>900</v>
      </c>
      <c r="C32" s="361">
        <v>553</v>
      </c>
      <c r="D32" s="361">
        <v>553</v>
      </c>
      <c r="E32" s="361">
        <v>887</v>
      </c>
      <c r="F32" s="362">
        <v>887</v>
      </c>
    </row>
    <row r="33" spans="1:6" ht="15.75" customHeight="1">
      <c r="A33" s="8">
        <v>22</v>
      </c>
      <c r="B33" s="9" t="s">
        <v>901</v>
      </c>
      <c r="C33" s="361">
        <v>83</v>
      </c>
      <c r="D33" s="361">
        <v>83</v>
      </c>
      <c r="E33" s="361">
        <v>788</v>
      </c>
      <c r="F33" s="362">
        <v>788</v>
      </c>
    </row>
    <row r="34" spans="1:6" ht="12.75">
      <c r="A34" s="8">
        <v>23</v>
      </c>
      <c r="B34" s="9" t="s">
        <v>902</v>
      </c>
      <c r="C34" s="361">
        <v>643</v>
      </c>
      <c r="D34" s="361">
        <v>643</v>
      </c>
      <c r="E34" s="361">
        <v>654</v>
      </c>
      <c r="F34" s="362">
        <v>654</v>
      </c>
    </row>
    <row r="35" spans="1:6" ht="12.75">
      <c r="A35" s="8">
        <v>24</v>
      </c>
      <c r="B35" s="9" t="s">
        <v>903</v>
      </c>
      <c r="C35" s="361">
        <v>473</v>
      </c>
      <c r="D35" s="361">
        <v>473</v>
      </c>
      <c r="E35" s="361">
        <v>576</v>
      </c>
      <c r="F35" s="362">
        <v>576</v>
      </c>
    </row>
    <row r="36" spans="1:6" ht="12.75">
      <c r="A36" s="8">
        <v>25</v>
      </c>
      <c r="B36" s="9" t="s">
        <v>904</v>
      </c>
      <c r="C36" s="361">
        <v>271</v>
      </c>
      <c r="D36" s="361">
        <v>271</v>
      </c>
      <c r="E36" s="361">
        <v>500</v>
      </c>
      <c r="F36" s="362">
        <v>500</v>
      </c>
    </row>
    <row r="37" spans="1:6" ht="12.75">
      <c r="A37" s="8">
        <v>26</v>
      </c>
      <c r="B37" s="9" t="s">
        <v>905</v>
      </c>
      <c r="C37" s="361">
        <v>481</v>
      </c>
      <c r="D37" s="361">
        <v>481</v>
      </c>
      <c r="E37" s="361">
        <v>347</v>
      </c>
      <c r="F37" s="362">
        <v>347</v>
      </c>
    </row>
    <row r="38" spans="1:6" ht="12.75">
      <c r="A38" s="8">
        <v>27</v>
      </c>
      <c r="B38" s="9" t="s">
        <v>906</v>
      </c>
      <c r="C38" s="361">
        <v>552</v>
      </c>
      <c r="D38" s="361">
        <v>552</v>
      </c>
      <c r="E38" s="361">
        <v>732</v>
      </c>
      <c r="F38" s="362">
        <v>732</v>
      </c>
    </row>
    <row r="39" spans="1:6" ht="12.75">
      <c r="A39" s="8">
        <v>28</v>
      </c>
      <c r="B39" s="9" t="s">
        <v>907</v>
      </c>
      <c r="C39" s="361">
        <v>17</v>
      </c>
      <c r="D39" s="361">
        <v>17</v>
      </c>
      <c r="E39" s="361">
        <v>240</v>
      </c>
      <c r="F39" s="362">
        <v>240</v>
      </c>
    </row>
    <row r="40" spans="1:6" ht="12.75">
      <c r="A40" s="8">
        <v>29</v>
      </c>
      <c r="B40" s="9" t="s">
        <v>908</v>
      </c>
      <c r="C40" s="361">
        <v>864</v>
      </c>
      <c r="D40" s="361">
        <v>864</v>
      </c>
      <c r="E40" s="361">
        <v>479</v>
      </c>
      <c r="F40" s="362">
        <v>479</v>
      </c>
    </row>
    <row r="41" spans="1:6" ht="12.75">
      <c r="A41" s="8">
        <v>30</v>
      </c>
      <c r="B41" s="9" t="s">
        <v>909</v>
      </c>
      <c r="C41" s="361">
        <v>108</v>
      </c>
      <c r="D41" s="361">
        <v>108</v>
      </c>
      <c r="E41" s="361">
        <v>551</v>
      </c>
      <c r="F41" s="362">
        <v>551</v>
      </c>
    </row>
    <row r="42" spans="1:6" ht="12.75">
      <c r="A42" s="8">
        <v>31</v>
      </c>
      <c r="B42" s="9" t="s">
        <v>910</v>
      </c>
      <c r="C42" s="361">
        <v>144</v>
      </c>
      <c r="D42" s="361">
        <v>144</v>
      </c>
      <c r="E42" s="361">
        <v>456</v>
      </c>
      <c r="F42" s="362">
        <v>456</v>
      </c>
    </row>
    <row r="43" spans="1:6" ht="12.75">
      <c r="A43" s="8">
        <v>32</v>
      </c>
      <c r="B43" s="9" t="s">
        <v>911</v>
      </c>
      <c r="C43" s="361">
        <v>697</v>
      </c>
      <c r="D43" s="361">
        <v>697</v>
      </c>
      <c r="E43" s="361">
        <v>564</v>
      </c>
      <c r="F43" s="362">
        <v>564</v>
      </c>
    </row>
    <row r="44" spans="1:6" ht="12.75">
      <c r="A44" s="8">
        <v>33</v>
      </c>
      <c r="B44" s="9" t="s">
        <v>912</v>
      </c>
      <c r="C44" s="361">
        <v>27</v>
      </c>
      <c r="D44" s="361">
        <v>27</v>
      </c>
      <c r="E44" s="361">
        <v>609</v>
      </c>
      <c r="F44" s="362">
        <v>609</v>
      </c>
    </row>
    <row r="45" spans="1:6" ht="12.75">
      <c r="A45" s="90" t="s">
        <v>17</v>
      </c>
      <c r="B45" s="316"/>
      <c r="C45" s="363">
        <v>11383</v>
      </c>
      <c r="D45" s="363">
        <v>11383</v>
      </c>
      <c r="E45" s="363">
        <v>24178.666666666664</v>
      </c>
      <c r="F45" s="363">
        <v>24178.666666666664</v>
      </c>
    </row>
    <row r="46" spans="1:6" ht="12.75">
      <c r="A46" s="94"/>
      <c r="B46" s="95"/>
      <c r="C46" s="95"/>
      <c r="D46" s="95"/>
      <c r="E46" s="95"/>
      <c r="F46" s="95"/>
    </row>
    <row r="47" spans="3:5" ht="12.75">
      <c r="C47" s="86" t="s">
        <v>11</v>
      </c>
      <c r="E47" s="364"/>
    </row>
    <row r="48" spans="1:6" ht="15.75">
      <c r="A48" s="96" t="s">
        <v>12</v>
      </c>
      <c r="B48" s="96"/>
      <c r="C48" s="96"/>
      <c r="D48" s="794" t="s">
        <v>929</v>
      </c>
      <c r="E48" s="794"/>
      <c r="F48" s="794"/>
    </row>
    <row r="49" spans="1:6" ht="15.75">
      <c r="A49" s="132"/>
      <c r="B49" s="132"/>
      <c r="C49" s="132"/>
      <c r="D49" s="794" t="s">
        <v>476</v>
      </c>
      <c r="E49" s="794"/>
      <c r="F49" s="794"/>
    </row>
    <row r="50" spans="1:6" ht="15.75">
      <c r="A50" s="132"/>
      <c r="B50" s="132"/>
      <c r="C50" s="132"/>
      <c r="D50" s="794" t="s">
        <v>1089</v>
      </c>
      <c r="E50" s="794"/>
      <c r="F50" s="794"/>
    </row>
  </sheetData>
  <sheetProtection/>
  <mergeCells count="11">
    <mergeCell ref="D48:F48"/>
    <mergeCell ref="D49:F49"/>
    <mergeCell ref="D50:F50"/>
    <mergeCell ref="B9:B10"/>
    <mergeCell ref="A7:B7"/>
    <mergeCell ref="B3:F3"/>
    <mergeCell ref="B2:F2"/>
    <mergeCell ref="A5:F5"/>
    <mergeCell ref="C9:D9"/>
    <mergeCell ref="E9:F9"/>
    <mergeCell ref="A9:A10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79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view="pageBreakPreview" zoomScaleNormal="85" zoomScaleSheetLayoutView="100" zoomScalePageLayoutView="0" workbookViewId="0" topLeftCell="A26">
      <selection activeCell="H53" sqref="H53:J55"/>
    </sheetView>
  </sheetViews>
  <sheetFormatPr defaultColWidth="9.140625" defaultRowHeight="12.75"/>
  <cols>
    <col min="2" max="2" width="13.140625" style="0" customWidth="1"/>
    <col min="3" max="3" width="16.421875" style="0" customWidth="1"/>
    <col min="4" max="4" width="10.8515625" style="0" customWidth="1"/>
    <col min="5" max="5" width="13.7109375" style="0" customWidth="1"/>
    <col min="6" max="6" width="14.28125" style="0" customWidth="1"/>
    <col min="7" max="7" width="11.421875" style="0" customWidth="1"/>
    <col min="8" max="8" width="12.28125" style="0" customWidth="1"/>
    <col min="9" max="9" width="16.28125" style="0" customWidth="1"/>
    <col min="10" max="10" width="19.28125" style="0" customWidth="1"/>
  </cols>
  <sheetData>
    <row r="1" spans="1:13" ht="15">
      <c r="A1" s="86"/>
      <c r="B1" s="86"/>
      <c r="C1" s="86"/>
      <c r="D1" s="929"/>
      <c r="E1" s="929"/>
      <c r="F1" s="41"/>
      <c r="G1" s="929" t="s">
        <v>446</v>
      </c>
      <c r="H1" s="929"/>
      <c r="I1" s="929"/>
      <c r="J1" s="929"/>
      <c r="K1" s="98"/>
      <c r="L1" s="86"/>
      <c r="M1" s="86"/>
    </row>
    <row r="2" spans="1:13" ht="15.75">
      <c r="A2" s="1013" t="s">
        <v>0</v>
      </c>
      <c r="B2" s="1013"/>
      <c r="C2" s="1013"/>
      <c r="D2" s="1013"/>
      <c r="E2" s="1013"/>
      <c r="F2" s="1013"/>
      <c r="G2" s="1013"/>
      <c r="H2" s="1013"/>
      <c r="I2" s="1013"/>
      <c r="J2" s="1013"/>
      <c r="K2" s="86"/>
      <c r="L2" s="86"/>
      <c r="M2" s="86"/>
    </row>
    <row r="3" spans="1:13" ht="18">
      <c r="A3" s="126"/>
      <c r="B3" s="126"/>
      <c r="C3" s="1029" t="s">
        <v>697</v>
      </c>
      <c r="D3" s="1029"/>
      <c r="E3" s="1029"/>
      <c r="F3" s="1029"/>
      <c r="G3" s="1029"/>
      <c r="H3" s="1029"/>
      <c r="I3" s="1029"/>
      <c r="J3" s="126"/>
      <c r="K3" s="86"/>
      <c r="L3" s="86"/>
      <c r="M3" s="86"/>
    </row>
    <row r="4" spans="1:13" ht="15.75">
      <c r="A4" s="847" t="s">
        <v>445</v>
      </c>
      <c r="B4" s="847"/>
      <c r="C4" s="847"/>
      <c r="D4" s="847"/>
      <c r="E4" s="847"/>
      <c r="F4" s="847"/>
      <c r="G4" s="847"/>
      <c r="H4" s="847"/>
      <c r="I4" s="847"/>
      <c r="J4" s="847"/>
      <c r="K4" s="86"/>
      <c r="L4" s="86"/>
      <c r="M4" s="86"/>
    </row>
    <row r="5" spans="1:13" ht="15.75">
      <c r="A5" s="750" t="s">
        <v>158</v>
      </c>
      <c r="B5" s="750"/>
      <c r="C5" s="88"/>
      <c r="D5" s="88"/>
      <c r="E5" s="88"/>
      <c r="F5" s="88"/>
      <c r="G5" s="88"/>
      <c r="H5" s="88"/>
      <c r="I5" s="88"/>
      <c r="J5" s="88"/>
      <c r="K5" s="86"/>
      <c r="L5" s="86"/>
      <c r="M5" s="86"/>
    </row>
    <row r="6" spans="1:13" ht="12.75">
      <c r="A6" s="86"/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</row>
    <row r="7" spans="1:13" ht="18">
      <c r="A7" s="89"/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</row>
    <row r="8" spans="1:13" ht="21.75" customHeight="1">
      <c r="A8" s="1024" t="s">
        <v>2</v>
      </c>
      <c r="B8" s="1024" t="s">
        <v>3</v>
      </c>
      <c r="C8" s="1026" t="s">
        <v>136</v>
      </c>
      <c r="D8" s="1027"/>
      <c r="E8" s="1027"/>
      <c r="F8" s="1027"/>
      <c r="G8" s="1027"/>
      <c r="H8" s="1027"/>
      <c r="I8" s="1027"/>
      <c r="J8" s="1028"/>
      <c r="K8" s="86"/>
      <c r="L8" s="86"/>
      <c r="M8" s="86"/>
    </row>
    <row r="9" spans="1:13" ht="39.75" customHeight="1">
      <c r="A9" s="1025"/>
      <c r="B9" s="1025"/>
      <c r="C9" s="91" t="s">
        <v>194</v>
      </c>
      <c r="D9" s="91" t="s">
        <v>117</v>
      </c>
      <c r="E9" s="91" t="s">
        <v>384</v>
      </c>
      <c r="F9" s="130" t="s">
        <v>163</v>
      </c>
      <c r="G9" s="130" t="s">
        <v>118</v>
      </c>
      <c r="H9" s="150" t="s">
        <v>193</v>
      </c>
      <c r="I9" s="150" t="s">
        <v>861</v>
      </c>
      <c r="J9" s="92" t="s">
        <v>17</v>
      </c>
      <c r="K9" s="97"/>
      <c r="L9" s="97"/>
      <c r="M9" s="97"/>
    </row>
    <row r="10" spans="1:13" s="14" customFormat="1" ht="12.75">
      <c r="A10" s="331">
        <v>1</v>
      </c>
      <c r="B10" s="331">
        <v>2</v>
      </c>
      <c r="C10" s="331">
        <v>3</v>
      </c>
      <c r="D10" s="331">
        <v>4</v>
      </c>
      <c r="E10" s="331">
        <v>5</v>
      </c>
      <c r="F10" s="331">
        <v>6</v>
      </c>
      <c r="G10" s="331">
        <v>7</v>
      </c>
      <c r="H10" s="332">
        <v>8</v>
      </c>
      <c r="I10" s="332">
        <v>9</v>
      </c>
      <c r="J10" s="333">
        <v>10</v>
      </c>
      <c r="K10" s="97"/>
      <c r="L10" s="97"/>
      <c r="M10" s="97"/>
    </row>
    <row r="11" spans="1:13" ht="15">
      <c r="A11" s="8">
        <v>1</v>
      </c>
      <c r="B11" s="345" t="s">
        <v>879</v>
      </c>
      <c r="C11" s="365">
        <f>J11-G11</f>
        <v>798</v>
      </c>
      <c r="D11" s="365">
        <v>0</v>
      </c>
      <c r="E11" s="365">
        <v>0</v>
      </c>
      <c r="F11" s="365">
        <v>0</v>
      </c>
      <c r="G11" s="365">
        <v>497</v>
      </c>
      <c r="H11" s="365">
        <v>0</v>
      </c>
      <c r="I11" s="365">
        <v>0</v>
      </c>
      <c r="J11" s="365">
        <v>1295</v>
      </c>
      <c r="K11" s="86"/>
      <c r="L11" s="86"/>
      <c r="M11" s="86"/>
    </row>
    <row r="12" spans="1:13" ht="15">
      <c r="A12" s="366">
        <v>2</v>
      </c>
      <c r="B12" s="367" t="s">
        <v>881</v>
      </c>
      <c r="C12" s="365">
        <f aca="true" t="shared" si="0" ref="C12:C44">J12-G12</f>
        <v>811</v>
      </c>
      <c r="D12" s="368">
        <v>0</v>
      </c>
      <c r="E12" s="368">
        <v>0</v>
      </c>
      <c r="F12" s="369">
        <v>0</v>
      </c>
      <c r="G12" s="369">
        <v>0</v>
      </c>
      <c r="H12" s="368">
        <v>0</v>
      </c>
      <c r="I12" s="368">
        <v>0</v>
      </c>
      <c r="J12" s="370">
        <v>811</v>
      </c>
      <c r="K12" s="86"/>
      <c r="L12" s="86"/>
      <c r="M12" s="86"/>
    </row>
    <row r="13" spans="1:13" ht="15">
      <c r="A13" s="366">
        <v>3</v>
      </c>
      <c r="B13" s="367" t="s">
        <v>882</v>
      </c>
      <c r="C13" s="365">
        <f t="shared" si="0"/>
        <v>1449</v>
      </c>
      <c r="D13" s="368">
        <v>0</v>
      </c>
      <c r="E13" s="368">
        <v>0</v>
      </c>
      <c r="F13" s="369">
        <v>0</v>
      </c>
      <c r="G13" s="369">
        <v>0</v>
      </c>
      <c r="H13" s="368">
        <v>0</v>
      </c>
      <c r="I13" s="368">
        <v>0</v>
      </c>
      <c r="J13" s="370">
        <v>1449</v>
      </c>
      <c r="K13" s="86"/>
      <c r="L13" s="86"/>
      <c r="M13" s="86"/>
    </row>
    <row r="14" spans="1:13" ht="15">
      <c r="A14" s="366">
        <v>4</v>
      </c>
      <c r="B14" s="367" t="s">
        <v>883</v>
      </c>
      <c r="C14" s="365">
        <f t="shared" si="0"/>
        <v>1101</v>
      </c>
      <c r="D14" s="368">
        <v>0</v>
      </c>
      <c r="E14" s="368">
        <v>0</v>
      </c>
      <c r="F14" s="369">
        <v>0</v>
      </c>
      <c r="G14" s="369">
        <v>0</v>
      </c>
      <c r="H14" s="368">
        <v>0</v>
      </c>
      <c r="I14" s="368">
        <v>0</v>
      </c>
      <c r="J14" s="370">
        <v>1101</v>
      </c>
      <c r="K14" s="86"/>
      <c r="L14" s="86"/>
      <c r="M14" s="86"/>
    </row>
    <row r="15" spans="1:13" ht="15">
      <c r="A15" s="366">
        <v>5</v>
      </c>
      <c r="B15" s="367" t="s">
        <v>884</v>
      </c>
      <c r="C15" s="365">
        <f t="shared" si="0"/>
        <v>2551</v>
      </c>
      <c r="D15" s="368">
        <v>0</v>
      </c>
      <c r="E15" s="368">
        <v>0</v>
      </c>
      <c r="F15" s="369">
        <v>0</v>
      </c>
      <c r="G15" s="369">
        <v>0</v>
      </c>
      <c r="H15" s="368">
        <v>0</v>
      </c>
      <c r="I15" s="368">
        <v>0</v>
      </c>
      <c r="J15" s="370">
        <v>2551</v>
      </c>
      <c r="K15" s="86"/>
      <c r="L15" s="86"/>
      <c r="M15" s="86"/>
    </row>
    <row r="16" spans="1:13" ht="15">
      <c r="A16" s="366">
        <v>6</v>
      </c>
      <c r="B16" s="367" t="s">
        <v>885</v>
      </c>
      <c r="C16" s="365">
        <f t="shared" si="0"/>
        <v>990</v>
      </c>
      <c r="D16" s="368">
        <v>0</v>
      </c>
      <c r="E16" s="368">
        <v>0</v>
      </c>
      <c r="F16" s="369">
        <v>0</v>
      </c>
      <c r="G16" s="369">
        <v>0</v>
      </c>
      <c r="H16" s="368">
        <v>0</v>
      </c>
      <c r="I16" s="368">
        <v>0</v>
      </c>
      <c r="J16" s="370">
        <v>990</v>
      </c>
      <c r="K16" s="86"/>
      <c r="L16" s="86"/>
      <c r="M16" s="86"/>
    </row>
    <row r="17" spans="1:13" ht="15">
      <c r="A17" s="366">
        <v>7</v>
      </c>
      <c r="B17" s="367" t="s">
        <v>886</v>
      </c>
      <c r="C17" s="365">
        <f t="shared" si="0"/>
        <v>700</v>
      </c>
      <c r="D17" s="368">
        <v>0</v>
      </c>
      <c r="E17" s="368">
        <v>0</v>
      </c>
      <c r="F17" s="369">
        <v>0</v>
      </c>
      <c r="G17" s="369">
        <v>0</v>
      </c>
      <c r="H17" s="368">
        <v>0</v>
      </c>
      <c r="I17" s="368">
        <v>0</v>
      </c>
      <c r="J17" s="370">
        <v>700</v>
      </c>
      <c r="K17" s="86"/>
      <c r="L17" s="86"/>
      <c r="M17" s="86"/>
    </row>
    <row r="18" spans="1:13" ht="15">
      <c r="A18" s="366">
        <v>8</v>
      </c>
      <c r="B18" s="367" t="s">
        <v>887</v>
      </c>
      <c r="C18" s="365">
        <f t="shared" si="0"/>
        <v>995</v>
      </c>
      <c r="D18" s="368">
        <v>0</v>
      </c>
      <c r="E18" s="368">
        <v>0</v>
      </c>
      <c r="F18" s="369">
        <v>0</v>
      </c>
      <c r="G18" s="369">
        <v>56</v>
      </c>
      <c r="H18" s="368">
        <v>0</v>
      </c>
      <c r="I18" s="368">
        <v>0</v>
      </c>
      <c r="J18" s="370">
        <v>1051</v>
      </c>
      <c r="K18" s="86"/>
      <c r="L18" s="86"/>
      <c r="M18" s="86"/>
    </row>
    <row r="19" spans="1:13" ht="15">
      <c r="A19" s="366">
        <v>9</v>
      </c>
      <c r="B19" s="367" t="s">
        <v>913</v>
      </c>
      <c r="C19" s="365">
        <f t="shared" si="0"/>
        <v>1791</v>
      </c>
      <c r="D19" s="368">
        <v>0</v>
      </c>
      <c r="E19" s="368">
        <v>0</v>
      </c>
      <c r="F19" s="369">
        <v>0</v>
      </c>
      <c r="G19" s="369">
        <v>0</v>
      </c>
      <c r="H19" s="368">
        <v>0</v>
      </c>
      <c r="I19" s="368">
        <v>0</v>
      </c>
      <c r="J19" s="370">
        <v>1791</v>
      </c>
      <c r="K19" s="86"/>
      <c r="L19" s="86"/>
      <c r="M19" s="86"/>
    </row>
    <row r="20" spans="1:13" ht="15">
      <c r="A20" s="366">
        <v>10</v>
      </c>
      <c r="B20" s="367" t="s">
        <v>889</v>
      </c>
      <c r="C20" s="365">
        <f t="shared" si="0"/>
        <v>432</v>
      </c>
      <c r="D20" s="368">
        <v>0</v>
      </c>
      <c r="E20" s="368">
        <v>0</v>
      </c>
      <c r="F20" s="369">
        <v>0</v>
      </c>
      <c r="G20" s="369">
        <v>0</v>
      </c>
      <c r="H20" s="368">
        <v>0</v>
      </c>
      <c r="I20" s="368">
        <v>0</v>
      </c>
      <c r="J20" s="370">
        <v>432</v>
      </c>
      <c r="K20" s="86"/>
      <c r="L20" s="86"/>
      <c r="M20" s="86"/>
    </row>
    <row r="21" spans="1:13" ht="15">
      <c r="A21" s="366">
        <v>11</v>
      </c>
      <c r="B21" s="367" t="s">
        <v>890</v>
      </c>
      <c r="C21" s="365">
        <f t="shared" si="0"/>
        <v>199</v>
      </c>
      <c r="D21" s="368">
        <v>0</v>
      </c>
      <c r="E21" s="368">
        <v>0</v>
      </c>
      <c r="F21" s="369">
        <v>0</v>
      </c>
      <c r="G21" s="369">
        <v>430</v>
      </c>
      <c r="H21" s="368">
        <v>0</v>
      </c>
      <c r="I21" s="368">
        <v>0</v>
      </c>
      <c r="J21" s="370">
        <v>629</v>
      </c>
      <c r="K21" s="86"/>
      <c r="L21" s="86"/>
      <c r="M21" s="86"/>
    </row>
    <row r="22" spans="1:13" ht="15">
      <c r="A22" s="366">
        <v>12</v>
      </c>
      <c r="B22" s="367" t="s">
        <v>891</v>
      </c>
      <c r="C22" s="365">
        <f t="shared" si="0"/>
        <v>1459</v>
      </c>
      <c r="D22" s="368">
        <v>0</v>
      </c>
      <c r="E22" s="368">
        <v>0</v>
      </c>
      <c r="F22" s="369">
        <v>0</v>
      </c>
      <c r="G22" s="369">
        <v>0</v>
      </c>
      <c r="H22" s="368">
        <v>0</v>
      </c>
      <c r="I22" s="368">
        <v>0</v>
      </c>
      <c r="J22" s="370">
        <v>1459</v>
      </c>
      <c r="K22" s="86"/>
      <c r="L22" s="86"/>
      <c r="M22" s="86"/>
    </row>
    <row r="23" spans="1:13" ht="15">
      <c r="A23" s="366">
        <v>13</v>
      </c>
      <c r="B23" s="367" t="s">
        <v>892</v>
      </c>
      <c r="C23" s="365">
        <f t="shared" si="0"/>
        <v>1734</v>
      </c>
      <c r="D23" s="368">
        <v>0</v>
      </c>
      <c r="E23" s="368">
        <v>0</v>
      </c>
      <c r="F23" s="369">
        <v>0</v>
      </c>
      <c r="G23" s="369">
        <v>0</v>
      </c>
      <c r="H23" s="368">
        <v>0</v>
      </c>
      <c r="I23" s="368">
        <v>0</v>
      </c>
      <c r="J23" s="370">
        <v>1734</v>
      </c>
      <c r="K23" s="86"/>
      <c r="L23" s="86"/>
      <c r="M23" s="86"/>
    </row>
    <row r="24" spans="1:13" ht="15">
      <c r="A24" s="366">
        <v>14</v>
      </c>
      <c r="B24" s="367" t="s">
        <v>893</v>
      </c>
      <c r="C24" s="365">
        <f t="shared" si="0"/>
        <v>794</v>
      </c>
      <c r="D24" s="368">
        <v>0</v>
      </c>
      <c r="E24" s="368">
        <v>0</v>
      </c>
      <c r="F24" s="369">
        <v>0</v>
      </c>
      <c r="G24" s="369">
        <v>0</v>
      </c>
      <c r="H24" s="368">
        <v>0</v>
      </c>
      <c r="I24" s="368">
        <v>0</v>
      </c>
      <c r="J24" s="370">
        <v>794</v>
      </c>
      <c r="K24" s="86"/>
      <c r="L24" s="86"/>
      <c r="M24" s="86"/>
    </row>
    <row r="25" spans="1:13" ht="15">
      <c r="A25" s="366">
        <v>15</v>
      </c>
      <c r="B25" s="367" t="s">
        <v>894</v>
      </c>
      <c r="C25" s="365">
        <f t="shared" si="0"/>
        <v>824</v>
      </c>
      <c r="D25" s="368">
        <v>0</v>
      </c>
      <c r="E25" s="368">
        <v>0</v>
      </c>
      <c r="F25" s="369">
        <v>0</v>
      </c>
      <c r="G25" s="371">
        <v>0</v>
      </c>
      <c r="H25" s="368">
        <v>0</v>
      </c>
      <c r="I25" s="368">
        <v>0</v>
      </c>
      <c r="J25" s="370">
        <v>824</v>
      </c>
      <c r="K25" s="86"/>
      <c r="L25" s="86"/>
      <c r="M25" s="86"/>
    </row>
    <row r="26" spans="1:13" ht="15">
      <c r="A26" s="366">
        <v>16</v>
      </c>
      <c r="B26" s="367" t="s">
        <v>895</v>
      </c>
      <c r="C26" s="365">
        <f t="shared" si="0"/>
        <v>335</v>
      </c>
      <c r="D26" s="368">
        <v>0</v>
      </c>
      <c r="E26" s="368">
        <v>0</v>
      </c>
      <c r="F26" s="369">
        <v>0</v>
      </c>
      <c r="G26" s="371">
        <v>0</v>
      </c>
      <c r="H26" s="368">
        <v>0</v>
      </c>
      <c r="I26" s="368">
        <v>0</v>
      </c>
      <c r="J26" s="370">
        <v>335</v>
      </c>
      <c r="K26" s="86"/>
      <c r="L26" s="86"/>
      <c r="M26" s="86"/>
    </row>
    <row r="27" spans="1:13" ht="15">
      <c r="A27" s="366">
        <v>17</v>
      </c>
      <c r="B27" s="367" t="s">
        <v>896</v>
      </c>
      <c r="C27" s="365">
        <f t="shared" si="0"/>
        <v>1102</v>
      </c>
      <c r="D27" s="368">
        <v>0</v>
      </c>
      <c r="E27" s="368">
        <v>0</v>
      </c>
      <c r="F27" s="369">
        <v>0</v>
      </c>
      <c r="G27" s="371">
        <v>0</v>
      </c>
      <c r="H27" s="368">
        <v>0</v>
      </c>
      <c r="I27" s="368">
        <v>0</v>
      </c>
      <c r="J27" s="370">
        <v>1102</v>
      </c>
      <c r="L27" s="86"/>
      <c r="M27" s="86"/>
    </row>
    <row r="28" spans="1:13" ht="15">
      <c r="A28" s="366">
        <v>18</v>
      </c>
      <c r="B28" s="367" t="s">
        <v>897</v>
      </c>
      <c r="C28" s="365">
        <f t="shared" si="0"/>
        <v>855</v>
      </c>
      <c r="D28" s="368">
        <v>0</v>
      </c>
      <c r="E28" s="368">
        <v>0</v>
      </c>
      <c r="F28" s="369">
        <v>0</v>
      </c>
      <c r="G28" s="371">
        <v>0</v>
      </c>
      <c r="H28" s="368">
        <v>0</v>
      </c>
      <c r="I28" s="368">
        <v>0</v>
      </c>
      <c r="J28" s="370">
        <v>855</v>
      </c>
      <c r="K28" s="86"/>
      <c r="L28" s="86"/>
      <c r="M28" s="86"/>
    </row>
    <row r="29" spans="1:13" ht="15">
      <c r="A29" s="366">
        <v>19</v>
      </c>
      <c r="B29" s="367" t="s">
        <v>898</v>
      </c>
      <c r="C29" s="365">
        <f t="shared" si="0"/>
        <v>952</v>
      </c>
      <c r="D29" s="368">
        <v>0</v>
      </c>
      <c r="E29" s="368">
        <v>0</v>
      </c>
      <c r="F29" s="369">
        <v>0</v>
      </c>
      <c r="G29" s="371">
        <v>85</v>
      </c>
      <c r="H29" s="368">
        <v>0</v>
      </c>
      <c r="I29" s="368">
        <v>0</v>
      </c>
      <c r="J29" s="370">
        <v>1037</v>
      </c>
      <c r="K29" s="86"/>
      <c r="L29" s="86"/>
      <c r="M29" s="86"/>
    </row>
    <row r="30" spans="1:13" ht="15">
      <c r="A30" s="366">
        <v>20</v>
      </c>
      <c r="B30" s="367" t="s">
        <v>899</v>
      </c>
      <c r="C30" s="365">
        <f t="shared" si="0"/>
        <v>1317</v>
      </c>
      <c r="D30" s="368">
        <v>0</v>
      </c>
      <c r="E30" s="368">
        <v>0</v>
      </c>
      <c r="F30" s="369">
        <v>0</v>
      </c>
      <c r="G30" s="371">
        <v>0</v>
      </c>
      <c r="H30" s="368">
        <v>0</v>
      </c>
      <c r="I30" s="368">
        <v>0</v>
      </c>
      <c r="J30" s="370">
        <v>1317</v>
      </c>
      <c r="K30" s="86"/>
      <c r="L30" s="86"/>
      <c r="M30" s="86"/>
    </row>
    <row r="31" spans="1:13" ht="15">
      <c r="A31" s="366">
        <v>21</v>
      </c>
      <c r="B31" s="367" t="s">
        <v>900</v>
      </c>
      <c r="C31" s="365">
        <f t="shared" si="0"/>
        <v>1022</v>
      </c>
      <c r="D31" s="368">
        <v>0</v>
      </c>
      <c r="E31" s="368">
        <v>0</v>
      </c>
      <c r="F31" s="369">
        <v>0</v>
      </c>
      <c r="G31" s="371">
        <v>350</v>
      </c>
      <c r="H31" s="368">
        <v>0</v>
      </c>
      <c r="I31" s="368">
        <v>0</v>
      </c>
      <c r="J31" s="370">
        <v>1372</v>
      </c>
      <c r="K31" s="86"/>
      <c r="L31" s="86"/>
      <c r="M31" s="86"/>
    </row>
    <row r="32" spans="1:10" ht="15">
      <c r="A32" s="366">
        <v>22</v>
      </c>
      <c r="B32" s="367" t="s">
        <v>901</v>
      </c>
      <c r="C32" s="365">
        <f t="shared" si="0"/>
        <v>910</v>
      </c>
      <c r="D32" s="368">
        <v>0</v>
      </c>
      <c r="E32" s="368">
        <v>0</v>
      </c>
      <c r="F32" s="369">
        <v>0</v>
      </c>
      <c r="G32" s="371">
        <v>0</v>
      </c>
      <c r="H32" s="368">
        <v>0</v>
      </c>
      <c r="I32" s="368">
        <v>0</v>
      </c>
      <c r="J32" s="370">
        <v>910</v>
      </c>
    </row>
    <row r="33" spans="1:13" ht="15">
      <c r="A33" s="366">
        <v>23</v>
      </c>
      <c r="B33" s="367" t="s">
        <v>902</v>
      </c>
      <c r="C33" s="365">
        <f t="shared" si="0"/>
        <v>620</v>
      </c>
      <c r="D33" s="368">
        <v>0</v>
      </c>
      <c r="E33" s="368">
        <v>0</v>
      </c>
      <c r="F33" s="369">
        <v>0</v>
      </c>
      <c r="G33" s="371">
        <v>624</v>
      </c>
      <c r="H33" s="368">
        <v>0</v>
      </c>
      <c r="I33" s="368">
        <v>0</v>
      </c>
      <c r="J33" s="370">
        <v>1244</v>
      </c>
      <c r="K33" s="1022"/>
      <c r="L33" s="1022"/>
      <c r="M33" s="1022"/>
    </row>
    <row r="34" spans="1:13" ht="15">
      <c r="A34" s="366">
        <v>24</v>
      </c>
      <c r="B34" s="367" t="s">
        <v>903</v>
      </c>
      <c r="C34" s="365">
        <f t="shared" si="0"/>
        <v>463</v>
      </c>
      <c r="D34" s="368">
        <v>0</v>
      </c>
      <c r="E34" s="368">
        <v>0</v>
      </c>
      <c r="F34" s="369">
        <v>0</v>
      </c>
      <c r="G34" s="371">
        <v>545</v>
      </c>
      <c r="H34" s="368">
        <v>0</v>
      </c>
      <c r="I34" s="368">
        <v>0</v>
      </c>
      <c r="J34" s="370">
        <v>1008</v>
      </c>
      <c r="K34" s="86"/>
      <c r="L34" s="86"/>
      <c r="M34" s="86"/>
    </row>
    <row r="35" spans="1:13" ht="15">
      <c r="A35" s="366">
        <v>25</v>
      </c>
      <c r="B35" s="367" t="s">
        <v>904</v>
      </c>
      <c r="C35" s="365">
        <f t="shared" si="0"/>
        <v>31</v>
      </c>
      <c r="D35" s="368">
        <v>0</v>
      </c>
      <c r="E35" s="368">
        <v>0</v>
      </c>
      <c r="F35" s="369">
        <v>0</v>
      </c>
      <c r="G35" s="371">
        <v>740</v>
      </c>
      <c r="H35" s="368">
        <v>0</v>
      </c>
      <c r="I35" s="368">
        <v>0</v>
      </c>
      <c r="J35" s="370">
        <v>771</v>
      </c>
      <c r="K35" s="86"/>
      <c r="L35" s="86"/>
      <c r="M35" s="86"/>
    </row>
    <row r="36" spans="1:13" ht="15">
      <c r="A36" s="366">
        <v>26</v>
      </c>
      <c r="B36" s="367" t="s">
        <v>905</v>
      </c>
      <c r="C36" s="365">
        <f t="shared" si="0"/>
        <v>819</v>
      </c>
      <c r="D36" s="368">
        <v>0</v>
      </c>
      <c r="E36" s="368">
        <v>0</v>
      </c>
      <c r="F36" s="369">
        <v>0</v>
      </c>
      <c r="G36" s="371">
        <v>0</v>
      </c>
      <c r="H36" s="368">
        <v>0</v>
      </c>
      <c r="I36" s="368">
        <v>0</v>
      </c>
      <c r="J36" s="370">
        <v>819</v>
      </c>
      <c r="K36" s="86"/>
      <c r="L36" s="86"/>
      <c r="M36" s="86"/>
    </row>
    <row r="37" spans="1:13" ht="15.75">
      <c r="A37" s="366">
        <v>27</v>
      </c>
      <c r="B37" s="367" t="s">
        <v>906</v>
      </c>
      <c r="C37" s="365">
        <f t="shared" si="0"/>
        <v>1281</v>
      </c>
      <c r="D37" s="368">
        <v>0</v>
      </c>
      <c r="E37" s="368">
        <v>0</v>
      </c>
      <c r="F37" s="369">
        <v>0</v>
      </c>
      <c r="G37" s="371">
        <v>0</v>
      </c>
      <c r="H37" s="368">
        <v>0</v>
      </c>
      <c r="I37" s="368">
        <v>0</v>
      </c>
      <c r="J37" s="370">
        <v>1281</v>
      </c>
      <c r="K37" s="132"/>
      <c r="L37" s="86"/>
      <c r="M37" s="86"/>
    </row>
    <row r="38" spans="1:13" ht="15.75" customHeight="1">
      <c r="A38" s="366">
        <v>28</v>
      </c>
      <c r="B38" s="367" t="s">
        <v>907</v>
      </c>
      <c r="C38" s="365">
        <f t="shared" si="0"/>
        <v>261</v>
      </c>
      <c r="D38" s="368">
        <v>0</v>
      </c>
      <c r="E38" s="368">
        <v>0</v>
      </c>
      <c r="F38" s="369">
        <v>0</v>
      </c>
      <c r="G38" s="371">
        <v>0</v>
      </c>
      <c r="H38" s="368">
        <v>0</v>
      </c>
      <c r="I38" s="368">
        <v>0</v>
      </c>
      <c r="J38" s="370">
        <v>261</v>
      </c>
      <c r="K38" s="86"/>
      <c r="L38" s="86"/>
      <c r="M38" s="86"/>
    </row>
    <row r="39" spans="1:13" ht="15.75" customHeight="1">
      <c r="A39" s="366">
        <v>29</v>
      </c>
      <c r="B39" s="367" t="s">
        <v>908</v>
      </c>
      <c r="C39" s="365">
        <f t="shared" si="0"/>
        <v>1293</v>
      </c>
      <c r="D39" s="368">
        <v>0</v>
      </c>
      <c r="E39" s="368">
        <v>0</v>
      </c>
      <c r="F39" s="369">
        <v>0</v>
      </c>
      <c r="G39" s="371">
        <v>0</v>
      </c>
      <c r="H39" s="368">
        <v>0</v>
      </c>
      <c r="I39" s="368">
        <v>0</v>
      </c>
      <c r="J39" s="370">
        <v>1293</v>
      </c>
      <c r="K39" s="132"/>
      <c r="L39" s="86"/>
      <c r="M39" s="86"/>
    </row>
    <row r="40" spans="1:13" ht="15">
      <c r="A40" s="366">
        <v>30</v>
      </c>
      <c r="B40" s="367" t="s">
        <v>909</v>
      </c>
      <c r="C40" s="365">
        <f t="shared" si="0"/>
        <v>661</v>
      </c>
      <c r="D40" s="368">
        <v>0</v>
      </c>
      <c r="E40" s="368">
        <v>0</v>
      </c>
      <c r="F40" s="369">
        <v>0</v>
      </c>
      <c r="G40" s="371">
        <v>0</v>
      </c>
      <c r="H40" s="368">
        <v>0</v>
      </c>
      <c r="I40" s="368">
        <v>0</v>
      </c>
      <c r="J40" s="370">
        <v>661</v>
      </c>
      <c r="K40" s="36"/>
      <c r="L40" s="36"/>
      <c r="M40" s="86"/>
    </row>
    <row r="41" spans="1:13" ht="15">
      <c r="A41" s="366">
        <v>31</v>
      </c>
      <c r="B41" s="367" t="s">
        <v>910</v>
      </c>
      <c r="C41" s="365">
        <f t="shared" si="0"/>
        <v>594</v>
      </c>
      <c r="D41" s="368">
        <v>0</v>
      </c>
      <c r="E41" s="368">
        <v>0</v>
      </c>
      <c r="F41" s="369">
        <v>0</v>
      </c>
      <c r="G41" s="371">
        <v>0</v>
      </c>
      <c r="H41" s="368">
        <v>0</v>
      </c>
      <c r="I41" s="368">
        <v>0</v>
      </c>
      <c r="J41" s="370">
        <v>594</v>
      </c>
      <c r="K41" s="86"/>
      <c r="L41" s="86"/>
      <c r="M41" s="86"/>
    </row>
    <row r="42" spans="1:10" ht="15">
      <c r="A42" s="366">
        <v>32</v>
      </c>
      <c r="B42" s="367" t="s">
        <v>911</v>
      </c>
      <c r="C42" s="365">
        <f t="shared" si="0"/>
        <v>1241</v>
      </c>
      <c r="D42" s="368">
        <v>0</v>
      </c>
      <c r="E42" s="368">
        <v>0</v>
      </c>
      <c r="F42" s="369">
        <v>0</v>
      </c>
      <c r="G42" s="371">
        <v>0</v>
      </c>
      <c r="H42" s="368">
        <v>0</v>
      </c>
      <c r="I42" s="368">
        <v>0</v>
      </c>
      <c r="J42" s="370">
        <v>1241</v>
      </c>
    </row>
    <row r="43" spans="1:10" ht="15">
      <c r="A43" s="366">
        <v>33</v>
      </c>
      <c r="B43" s="367" t="s">
        <v>912</v>
      </c>
      <c r="C43" s="365">
        <f t="shared" si="0"/>
        <v>595</v>
      </c>
      <c r="D43" s="368">
        <v>0</v>
      </c>
      <c r="E43" s="368">
        <v>0</v>
      </c>
      <c r="F43" s="369">
        <v>0</v>
      </c>
      <c r="G43" s="371">
        <v>0</v>
      </c>
      <c r="H43" s="368">
        <v>0</v>
      </c>
      <c r="I43" s="368">
        <v>0</v>
      </c>
      <c r="J43" s="370">
        <v>595</v>
      </c>
    </row>
    <row r="44" spans="1:10" ht="15">
      <c r="A44" s="372" t="s">
        <v>17</v>
      </c>
      <c r="B44" s="373"/>
      <c r="C44" s="365">
        <f t="shared" si="0"/>
        <v>30980</v>
      </c>
      <c r="D44" s="374">
        <f aca="true" t="shared" si="1" ref="D44:I44">SUM(D11:D43)</f>
        <v>0</v>
      </c>
      <c r="E44" s="372">
        <f t="shared" si="1"/>
        <v>0</v>
      </c>
      <c r="F44" s="372">
        <f t="shared" si="1"/>
        <v>0</v>
      </c>
      <c r="G44" s="372">
        <f t="shared" si="1"/>
        <v>3327</v>
      </c>
      <c r="H44" s="372">
        <f t="shared" si="1"/>
        <v>0</v>
      </c>
      <c r="I44" s="372">
        <f t="shared" si="1"/>
        <v>0</v>
      </c>
      <c r="J44" s="374">
        <f>SUM(J11:J43)</f>
        <v>34307</v>
      </c>
    </row>
    <row r="45" spans="1:10" ht="12.75">
      <c r="A45" s="93"/>
      <c r="B45" s="311"/>
      <c r="C45" s="86"/>
      <c r="D45" s="86"/>
      <c r="E45" s="86"/>
      <c r="F45" s="86"/>
      <c r="G45" s="86"/>
      <c r="H45" s="86"/>
      <c r="I45" s="86"/>
      <c r="J45" s="86"/>
    </row>
    <row r="46" spans="1:10" ht="12.75">
      <c r="A46" s="86"/>
      <c r="B46" s="311"/>
      <c r="C46" s="86"/>
      <c r="D46" s="86"/>
      <c r="E46" s="86"/>
      <c r="F46" s="86"/>
      <c r="G46" s="86"/>
      <c r="H46" s="86"/>
      <c r="I46" s="86"/>
      <c r="J46" s="86"/>
    </row>
    <row r="47" spans="1:10" ht="12.75">
      <c r="A47" s="86" t="s">
        <v>119</v>
      </c>
      <c r="B47" s="311"/>
      <c r="C47" s="86"/>
      <c r="D47" s="86"/>
      <c r="E47" s="86"/>
      <c r="F47" s="86"/>
      <c r="G47" s="86"/>
      <c r="H47" s="86"/>
      <c r="I47" s="86"/>
      <c r="J47" s="86"/>
    </row>
    <row r="48" spans="1:10" ht="12.75">
      <c r="A48" s="86" t="s">
        <v>195</v>
      </c>
      <c r="B48" s="311"/>
      <c r="C48" s="86"/>
      <c r="D48" s="86"/>
      <c r="E48" s="86"/>
      <c r="F48" s="86"/>
      <c r="G48" s="86"/>
      <c r="H48" s="86"/>
      <c r="I48" s="86"/>
      <c r="J48" s="86"/>
    </row>
    <row r="49" spans="1:2" ht="12.75">
      <c r="A49" t="s">
        <v>120</v>
      </c>
      <c r="B49" s="32"/>
    </row>
    <row r="50" spans="1:10" ht="12.75">
      <c r="A50" s="1022" t="s">
        <v>121</v>
      </c>
      <c r="B50" s="1022"/>
      <c r="C50" s="1022"/>
      <c r="D50" s="1022"/>
      <c r="E50" s="1022"/>
      <c r="F50" s="1022"/>
      <c r="G50" s="1022"/>
      <c r="H50" s="1022"/>
      <c r="I50" s="1022"/>
      <c r="J50" s="1022"/>
    </row>
    <row r="51" spans="1:10" ht="12.75">
      <c r="A51" s="1023" t="s">
        <v>122</v>
      </c>
      <c r="B51" s="1023"/>
      <c r="C51" s="1023"/>
      <c r="D51" s="1023"/>
      <c r="E51" s="86"/>
      <c r="F51" s="86"/>
      <c r="G51" s="86"/>
      <c r="H51" s="86"/>
      <c r="I51" s="86"/>
      <c r="J51" s="86"/>
    </row>
    <row r="52" spans="1:10" ht="12.75">
      <c r="A52" s="131" t="s">
        <v>164</v>
      </c>
      <c r="B52" s="311"/>
      <c r="C52" s="131"/>
      <c r="D52" s="131"/>
      <c r="E52" s="86"/>
      <c r="F52" s="86"/>
      <c r="G52" s="86"/>
      <c r="H52" s="86"/>
      <c r="I52" s="86"/>
      <c r="J52" s="86"/>
    </row>
    <row r="53" spans="1:10" ht="15.75">
      <c r="A53" s="94"/>
      <c r="B53" s="95"/>
      <c r="C53" s="95"/>
      <c r="D53" s="95"/>
      <c r="E53" s="95"/>
      <c r="F53" s="95"/>
      <c r="G53" s="86"/>
      <c r="H53" s="794" t="s">
        <v>929</v>
      </c>
      <c r="I53" s="794"/>
      <c r="J53" s="794"/>
    </row>
    <row r="54" spans="1:10" ht="15.75" customHeight="1">
      <c r="A54" s="96" t="s">
        <v>12</v>
      </c>
      <c r="B54" s="96"/>
      <c r="C54" s="96"/>
      <c r="D54" s="96"/>
      <c r="E54" s="96"/>
      <c r="F54" s="96"/>
      <c r="G54" s="96"/>
      <c r="H54" s="794" t="s">
        <v>476</v>
      </c>
      <c r="I54" s="794"/>
      <c r="J54" s="794"/>
    </row>
    <row r="55" spans="1:11" ht="15.75" customHeight="1">
      <c r="A55" s="132"/>
      <c r="B55" s="132"/>
      <c r="C55" s="132"/>
      <c r="D55" s="132"/>
      <c r="E55" s="132"/>
      <c r="F55" s="132"/>
      <c r="G55" s="132"/>
      <c r="H55" s="794" t="s">
        <v>1089</v>
      </c>
      <c r="I55" s="794"/>
      <c r="J55" s="794"/>
      <c r="K55" s="346"/>
    </row>
    <row r="56" spans="1:12" ht="15.75" customHeight="1">
      <c r="A56" s="132" t="s">
        <v>13</v>
      </c>
      <c r="B56" s="132"/>
      <c r="C56" s="132"/>
      <c r="D56" s="132"/>
      <c r="E56" s="132"/>
      <c r="F56" s="132"/>
      <c r="G56" s="132"/>
      <c r="H56" s="132"/>
      <c r="I56" s="132"/>
      <c r="J56" s="132"/>
      <c r="K56" s="132"/>
      <c r="L56" s="132"/>
    </row>
    <row r="57" spans="1:12" ht="15.75">
      <c r="A57" s="86"/>
      <c r="B57" s="86"/>
      <c r="C57" s="86"/>
      <c r="D57" s="86"/>
      <c r="E57" s="86"/>
      <c r="F57" s="86"/>
      <c r="G57" s="36"/>
      <c r="H57" s="36"/>
      <c r="I57" s="36"/>
      <c r="J57" s="36"/>
      <c r="K57" s="132"/>
      <c r="L57" s="132"/>
    </row>
    <row r="58" spans="1:12" ht="12.75">
      <c r="A58" s="1021"/>
      <c r="B58" s="1021"/>
      <c r="C58" s="1021"/>
      <c r="D58" s="1021"/>
      <c r="E58" s="1021"/>
      <c r="F58" s="1021"/>
      <c r="G58" s="1021"/>
      <c r="H58" s="1021"/>
      <c r="I58" s="1021"/>
      <c r="J58" s="1021"/>
      <c r="K58" s="36"/>
      <c r="L58" s="36"/>
    </row>
  </sheetData>
  <sheetProtection/>
  <mergeCells count="17">
    <mergeCell ref="D1:E1"/>
    <mergeCell ref="G1:J1"/>
    <mergeCell ref="A2:J2"/>
    <mergeCell ref="A4:J4"/>
    <mergeCell ref="A5:B5"/>
    <mergeCell ref="K33:M33"/>
    <mergeCell ref="A8:A9"/>
    <mergeCell ref="B8:B9"/>
    <mergeCell ref="C8:J8"/>
    <mergeCell ref="C3:I3"/>
    <mergeCell ref="A58:J58"/>
    <mergeCell ref="A50:D50"/>
    <mergeCell ref="E50:J50"/>
    <mergeCell ref="A51:D51"/>
    <mergeCell ref="H53:J53"/>
    <mergeCell ref="H54:J54"/>
    <mergeCell ref="H55:J55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64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1"/>
  <sheetViews>
    <sheetView view="pageBreakPreview" zoomScale="76" zoomScaleNormal="80" zoomScaleSheetLayoutView="76" zoomScalePageLayoutView="0" workbookViewId="0" topLeftCell="A16">
      <selection activeCell="K49" sqref="K49:M51"/>
    </sheetView>
  </sheetViews>
  <sheetFormatPr defaultColWidth="9.140625" defaultRowHeight="12.75"/>
  <cols>
    <col min="1" max="1" width="6.140625" style="0" customWidth="1"/>
    <col min="2" max="11" width="17.00390625" style="0" customWidth="1"/>
    <col min="12" max="12" width="18.8515625" style="0" customWidth="1"/>
    <col min="13" max="13" width="18.7109375" style="0" customWidth="1"/>
    <col min="14" max="14" width="12.28125" style="0" customWidth="1"/>
    <col min="15" max="15" width="12.7109375" style="0" customWidth="1"/>
    <col min="16" max="16" width="16.140625" style="0" customWidth="1"/>
  </cols>
  <sheetData>
    <row r="1" spans="1:16" ht="15">
      <c r="A1" s="86"/>
      <c r="B1" s="86"/>
      <c r="C1" s="86"/>
      <c r="D1" s="86"/>
      <c r="E1" s="86"/>
      <c r="F1" s="86"/>
      <c r="G1" s="86"/>
      <c r="H1" s="86"/>
      <c r="I1" s="86"/>
      <c r="J1" s="86"/>
      <c r="K1" s="86"/>
      <c r="L1" s="929" t="s">
        <v>541</v>
      </c>
      <c r="M1" s="929"/>
      <c r="N1" s="98"/>
      <c r="O1" s="86"/>
      <c r="P1" s="86"/>
    </row>
    <row r="2" spans="1:16" ht="15.75">
      <c r="A2" s="1013" t="s">
        <v>0</v>
      </c>
      <c r="B2" s="1013"/>
      <c r="C2" s="1013"/>
      <c r="D2" s="1013"/>
      <c r="E2" s="1013"/>
      <c r="F2" s="1013"/>
      <c r="G2" s="1013"/>
      <c r="H2" s="1013"/>
      <c r="I2" s="1013"/>
      <c r="J2" s="1013"/>
      <c r="K2" s="1013"/>
      <c r="L2" s="1013"/>
      <c r="M2" s="1013"/>
      <c r="N2" s="86"/>
      <c r="O2" s="86"/>
      <c r="P2" s="86"/>
    </row>
    <row r="3" spans="1:16" ht="20.25">
      <c r="A3" s="846" t="s">
        <v>697</v>
      </c>
      <c r="B3" s="846"/>
      <c r="C3" s="846"/>
      <c r="D3" s="846"/>
      <c r="E3" s="846"/>
      <c r="F3" s="846"/>
      <c r="G3" s="846"/>
      <c r="H3" s="846"/>
      <c r="I3" s="846"/>
      <c r="J3" s="846"/>
      <c r="K3" s="846"/>
      <c r="L3" s="846"/>
      <c r="M3" s="846"/>
      <c r="N3" s="86"/>
      <c r="O3" s="86"/>
      <c r="P3" s="86"/>
    </row>
    <row r="4" spans="1:16" ht="12.75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</row>
    <row r="5" spans="1:16" ht="15.75">
      <c r="A5" s="847" t="s">
        <v>540</v>
      </c>
      <c r="B5" s="847"/>
      <c r="C5" s="847"/>
      <c r="D5" s="847"/>
      <c r="E5" s="847"/>
      <c r="F5" s="847"/>
      <c r="G5" s="847"/>
      <c r="H5" s="847"/>
      <c r="I5" s="847"/>
      <c r="J5" s="847"/>
      <c r="K5" s="847"/>
      <c r="L5" s="847"/>
      <c r="M5" s="847"/>
      <c r="N5" s="86"/>
      <c r="O5" s="86"/>
      <c r="P5" s="86"/>
    </row>
    <row r="6" spans="1:16" ht="12.75">
      <c r="A6" s="86"/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</row>
    <row r="7" spans="1:16" ht="12.75">
      <c r="A7" s="750" t="s">
        <v>158</v>
      </c>
      <c r="B7" s="750"/>
      <c r="C7" s="32"/>
      <c r="D7" s="32"/>
      <c r="E7" s="32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</row>
    <row r="8" spans="1:16" ht="18">
      <c r="A8" s="89"/>
      <c r="B8" s="89"/>
      <c r="C8" s="89"/>
      <c r="D8" s="89"/>
      <c r="E8" s="89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</row>
    <row r="9" spans="1:26" ht="19.5" customHeight="1">
      <c r="A9" s="1015" t="s">
        <v>2</v>
      </c>
      <c r="B9" s="1015" t="s">
        <v>3</v>
      </c>
      <c r="C9" s="1033" t="s">
        <v>117</v>
      </c>
      <c r="D9" s="1033"/>
      <c r="E9" s="1034"/>
      <c r="F9" s="1032" t="s">
        <v>118</v>
      </c>
      <c r="G9" s="1033"/>
      <c r="H9" s="1033"/>
      <c r="I9" s="1034"/>
      <c r="J9" s="1032" t="s">
        <v>193</v>
      </c>
      <c r="K9" s="1033"/>
      <c r="L9" s="1033"/>
      <c r="M9" s="1034"/>
      <c r="Y9" s="9"/>
      <c r="Z9" s="12"/>
    </row>
    <row r="10" spans="1:13" ht="45.75" customHeight="1">
      <c r="A10" s="1015"/>
      <c r="B10" s="1015"/>
      <c r="C10" s="134" t="s">
        <v>386</v>
      </c>
      <c r="D10" s="4" t="s">
        <v>383</v>
      </c>
      <c r="E10" s="134" t="s">
        <v>196</v>
      </c>
      <c r="F10" s="4" t="s">
        <v>381</v>
      </c>
      <c r="G10" s="134" t="s">
        <v>382</v>
      </c>
      <c r="H10" s="4" t="s">
        <v>383</v>
      </c>
      <c r="I10" s="134" t="s">
        <v>196</v>
      </c>
      <c r="J10" s="4" t="s">
        <v>385</v>
      </c>
      <c r="K10" s="134" t="s">
        <v>382</v>
      </c>
      <c r="L10" s="4" t="s">
        <v>383</v>
      </c>
      <c r="M10" s="5" t="s">
        <v>196</v>
      </c>
    </row>
    <row r="11" spans="1:13" s="14" customFormat="1" ht="12.75">
      <c r="A11" s="331">
        <v>1</v>
      </c>
      <c r="B11" s="331">
        <v>2</v>
      </c>
      <c r="C11" s="331">
        <v>3</v>
      </c>
      <c r="D11" s="331">
        <v>4</v>
      </c>
      <c r="E11" s="331">
        <v>5</v>
      </c>
      <c r="F11" s="331">
        <v>6</v>
      </c>
      <c r="G11" s="331">
        <v>7</v>
      </c>
      <c r="H11" s="331">
        <v>8</v>
      </c>
      <c r="I11" s="331">
        <v>9</v>
      </c>
      <c r="J11" s="331">
        <v>10</v>
      </c>
      <c r="K11" s="331">
        <v>11</v>
      </c>
      <c r="L11" s="331">
        <v>12</v>
      </c>
      <c r="M11" s="331">
        <v>13</v>
      </c>
    </row>
    <row r="12" spans="1:13" ht="28.5">
      <c r="A12" s="375">
        <v>1</v>
      </c>
      <c r="B12" s="376" t="s">
        <v>879</v>
      </c>
      <c r="C12" s="377"/>
      <c r="D12" s="378"/>
      <c r="E12" s="378"/>
      <c r="F12" s="377" t="s">
        <v>914</v>
      </c>
      <c r="G12" s="378">
        <v>2</v>
      </c>
      <c r="H12" s="379">
        <v>497</v>
      </c>
      <c r="I12" s="378">
        <v>112147</v>
      </c>
      <c r="J12" s="380"/>
      <c r="K12" s="366"/>
      <c r="L12" s="366"/>
      <c r="M12" s="366"/>
    </row>
    <row r="13" spans="1:13" ht="15">
      <c r="A13" s="375">
        <v>2</v>
      </c>
      <c r="B13" s="376" t="s">
        <v>881</v>
      </c>
      <c r="C13" s="378"/>
      <c r="D13" s="378"/>
      <c r="E13" s="378"/>
      <c r="F13" s="378"/>
      <c r="G13" s="378">
        <v>0</v>
      </c>
      <c r="H13" s="379">
        <v>0</v>
      </c>
      <c r="I13" s="378">
        <v>0</v>
      </c>
      <c r="J13" s="380"/>
      <c r="K13" s="366"/>
      <c r="L13" s="366"/>
      <c r="M13" s="366"/>
    </row>
    <row r="14" spans="1:13" ht="15">
      <c r="A14" s="375">
        <v>3</v>
      </c>
      <c r="B14" s="376" t="s">
        <v>882</v>
      </c>
      <c r="C14" s="378"/>
      <c r="D14" s="378"/>
      <c r="E14" s="378"/>
      <c r="F14" s="378"/>
      <c r="G14" s="378">
        <v>0</v>
      </c>
      <c r="H14" s="379">
        <v>0</v>
      </c>
      <c r="I14" s="378">
        <v>0</v>
      </c>
      <c r="J14" s="380"/>
      <c r="K14" s="366"/>
      <c r="L14" s="366"/>
      <c r="M14" s="366"/>
    </row>
    <row r="15" spans="1:13" ht="15">
      <c r="A15" s="375">
        <v>4</v>
      </c>
      <c r="B15" s="376" t="s">
        <v>883</v>
      </c>
      <c r="C15" s="378"/>
      <c r="D15" s="378"/>
      <c r="E15" s="378"/>
      <c r="F15" s="378"/>
      <c r="G15" s="378">
        <v>0</v>
      </c>
      <c r="H15" s="379">
        <v>0</v>
      </c>
      <c r="I15" s="378">
        <v>0</v>
      </c>
      <c r="J15" s="380"/>
      <c r="K15" s="366"/>
      <c r="L15" s="366"/>
      <c r="M15" s="366"/>
    </row>
    <row r="16" spans="1:13" ht="15">
      <c r="A16" s="375">
        <v>5</v>
      </c>
      <c r="B16" s="376" t="s">
        <v>884</v>
      </c>
      <c r="C16" s="378"/>
      <c r="D16" s="378"/>
      <c r="E16" s="378"/>
      <c r="F16" s="378"/>
      <c r="G16" s="378">
        <v>0</v>
      </c>
      <c r="H16" s="379">
        <v>0</v>
      </c>
      <c r="I16" s="378">
        <v>0</v>
      </c>
      <c r="J16" s="380"/>
      <c r="K16" s="366"/>
      <c r="L16" s="366"/>
      <c r="M16" s="366"/>
    </row>
    <row r="17" spans="1:13" ht="15">
      <c r="A17" s="375">
        <v>6</v>
      </c>
      <c r="B17" s="376" t="s">
        <v>885</v>
      </c>
      <c r="C17" s="378"/>
      <c r="D17" s="378"/>
      <c r="E17" s="378"/>
      <c r="F17" s="378"/>
      <c r="G17" s="378">
        <v>0</v>
      </c>
      <c r="H17" s="379">
        <v>0</v>
      </c>
      <c r="I17" s="378">
        <v>0</v>
      </c>
      <c r="J17" s="380"/>
      <c r="K17" s="366"/>
      <c r="L17" s="366"/>
      <c r="M17" s="366"/>
    </row>
    <row r="18" spans="1:13" ht="15">
      <c r="A18" s="375">
        <v>7</v>
      </c>
      <c r="B18" s="376" t="s">
        <v>886</v>
      </c>
      <c r="C18" s="378"/>
      <c r="D18" s="378"/>
      <c r="E18" s="378"/>
      <c r="F18" s="378"/>
      <c r="G18" s="378">
        <v>0</v>
      </c>
      <c r="H18" s="379">
        <v>0</v>
      </c>
      <c r="I18" s="378">
        <v>0</v>
      </c>
      <c r="J18" s="380"/>
      <c r="K18" s="366"/>
      <c r="L18" s="366"/>
      <c r="M18" s="366"/>
    </row>
    <row r="19" spans="1:13" ht="15">
      <c r="A19" s="375">
        <v>8</v>
      </c>
      <c r="B19" s="376" t="s">
        <v>887</v>
      </c>
      <c r="C19" s="378"/>
      <c r="D19" s="378"/>
      <c r="E19" s="378"/>
      <c r="F19" s="378" t="s">
        <v>915</v>
      </c>
      <c r="G19" s="378">
        <v>1</v>
      </c>
      <c r="H19" s="379">
        <v>56</v>
      </c>
      <c r="I19" s="378">
        <v>13335</v>
      </c>
      <c r="J19" s="380"/>
      <c r="K19" s="366"/>
      <c r="L19" s="366"/>
      <c r="M19" s="366"/>
    </row>
    <row r="20" spans="1:13" ht="15">
      <c r="A20" s="375">
        <v>9</v>
      </c>
      <c r="B20" s="376" t="s">
        <v>913</v>
      </c>
      <c r="C20" s="378"/>
      <c r="D20" s="378"/>
      <c r="E20" s="378"/>
      <c r="F20" s="378"/>
      <c r="G20" s="378">
        <v>0</v>
      </c>
      <c r="H20" s="379">
        <v>0</v>
      </c>
      <c r="I20" s="378">
        <v>0</v>
      </c>
      <c r="J20" s="380"/>
      <c r="K20" s="366"/>
      <c r="L20" s="366"/>
      <c r="M20" s="366"/>
    </row>
    <row r="21" spans="1:13" ht="15">
      <c r="A21" s="375">
        <v>10</v>
      </c>
      <c r="B21" s="376" t="s">
        <v>889</v>
      </c>
      <c r="C21" s="378"/>
      <c r="D21" s="378"/>
      <c r="E21" s="378"/>
      <c r="F21" s="378"/>
      <c r="G21" s="378">
        <v>0</v>
      </c>
      <c r="H21" s="379">
        <v>0</v>
      </c>
      <c r="I21" s="378">
        <v>0</v>
      </c>
      <c r="J21" s="380"/>
      <c r="K21" s="366"/>
      <c r="L21" s="366"/>
      <c r="M21" s="366"/>
    </row>
    <row r="22" spans="1:13" ht="15">
      <c r="A22" s="375">
        <v>11</v>
      </c>
      <c r="B22" s="376" t="s">
        <v>890</v>
      </c>
      <c r="C22" s="378"/>
      <c r="D22" s="378"/>
      <c r="E22" s="378"/>
      <c r="F22" s="378" t="s">
        <v>915</v>
      </c>
      <c r="G22" s="378">
        <v>1</v>
      </c>
      <c r="H22" s="379">
        <v>430</v>
      </c>
      <c r="I22" s="378">
        <v>79158</v>
      </c>
      <c r="J22" s="380"/>
      <c r="K22" s="366"/>
      <c r="L22" s="366"/>
      <c r="M22" s="366"/>
    </row>
    <row r="23" spans="1:13" ht="15">
      <c r="A23" s="375">
        <v>12</v>
      </c>
      <c r="B23" s="376" t="s">
        <v>891</v>
      </c>
      <c r="C23" s="378"/>
      <c r="D23" s="378"/>
      <c r="E23" s="378"/>
      <c r="F23" s="378"/>
      <c r="G23" s="378">
        <v>0</v>
      </c>
      <c r="H23" s="379">
        <v>0</v>
      </c>
      <c r="I23" s="378">
        <v>0</v>
      </c>
      <c r="J23" s="380"/>
      <c r="K23" s="366"/>
      <c r="L23" s="366"/>
      <c r="M23" s="366"/>
    </row>
    <row r="24" spans="1:13" ht="15">
      <c r="A24" s="375">
        <v>13</v>
      </c>
      <c r="B24" s="376" t="s">
        <v>892</v>
      </c>
      <c r="C24" s="378"/>
      <c r="D24" s="378"/>
      <c r="E24" s="378"/>
      <c r="F24" s="378"/>
      <c r="G24" s="378">
        <v>0</v>
      </c>
      <c r="H24" s="379">
        <v>0</v>
      </c>
      <c r="I24" s="378">
        <v>0</v>
      </c>
      <c r="J24" s="380"/>
      <c r="K24" s="366"/>
      <c r="L24" s="366"/>
      <c r="M24" s="366"/>
    </row>
    <row r="25" spans="1:13" ht="15">
      <c r="A25" s="375">
        <v>14</v>
      </c>
      <c r="B25" s="376" t="s">
        <v>893</v>
      </c>
      <c r="C25" s="378"/>
      <c r="D25" s="378"/>
      <c r="E25" s="378"/>
      <c r="F25" s="378"/>
      <c r="G25" s="378">
        <v>0</v>
      </c>
      <c r="H25" s="379">
        <v>0</v>
      </c>
      <c r="I25" s="378">
        <v>0</v>
      </c>
      <c r="J25" s="380"/>
      <c r="K25" s="366"/>
      <c r="L25" s="366"/>
      <c r="M25" s="366"/>
    </row>
    <row r="26" spans="1:13" ht="14.25">
      <c r="A26" s="375">
        <v>15</v>
      </c>
      <c r="B26" s="376" t="s">
        <v>894</v>
      </c>
      <c r="C26" s="378"/>
      <c r="D26" s="378"/>
      <c r="E26" s="378"/>
      <c r="F26" s="378"/>
      <c r="G26" s="378">
        <v>0</v>
      </c>
      <c r="H26" s="379">
        <v>0</v>
      </c>
      <c r="I26" s="378">
        <v>0</v>
      </c>
      <c r="J26" s="380"/>
      <c r="K26" s="375"/>
      <c r="L26" s="375"/>
      <c r="M26" s="375"/>
    </row>
    <row r="27" spans="1:13" ht="14.25">
      <c r="A27" s="375">
        <v>16</v>
      </c>
      <c r="B27" s="376" t="s">
        <v>895</v>
      </c>
      <c r="C27" s="378"/>
      <c r="D27" s="378"/>
      <c r="E27" s="378"/>
      <c r="F27" s="378"/>
      <c r="G27" s="378">
        <v>0</v>
      </c>
      <c r="H27" s="379">
        <v>0</v>
      </c>
      <c r="I27" s="378">
        <v>0</v>
      </c>
      <c r="J27" s="380"/>
      <c r="K27" s="375"/>
      <c r="L27" s="375"/>
      <c r="M27" s="375"/>
    </row>
    <row r="28" spans="1:13" ht="14.25">
      <c r="A28" s="375">
        <v>17</v>
      </c>
      <c r="B28" s="376" t="s">
        <v>896</v>
      </c>
      <c r="C28" s="378"/>
      <c r="D28" s="378"/>
      <c r="E28" s="378"/>
      <c r="F28" s="378"/>
      <c r="G28" s="378">
        <v>0</v>
      </c>
      <c r="H28" s="379">
        <v>0</v>
      </c>
      <c r="I28" s="378">
        <v>0</v>
      </c>
      <c r="J28" s="380"/>
      <c r="K28" s="375"/>
      <c r="L28" s="375"/>
      <c r="M28" s="375"/>
    </row>
    <row r="29" spans="1:16" ht="14.25">
      <c r="A29" s="375">
        <v>18</v>
      </c>
      <c r="B29" s="376" t="s">
        <v>897</v>
      </c>
      <c r="C29" s="378"/>
      <c r="D29" s="378"/>
      <c r="E29" s="378"/>
      <c r="F29" s="378"/>
      <c r="G29" s="378">
        <v>0</v>
      </c>
      <c r="H29" s="379">
        <v>0</v>
      </c>
      <c r="I29" s="378">
        <v>0</v>
      </c>
      <c r="J29" s="380"/>
      <c r="K29" s="375"/>
      <c r="L29" s="375"/>
      <c r="M29" s="375"/>
      <c r="N29" s="86"/>
      <c r="O29" s="86"/>
      <c r="P29" s="86"/>
    </row>
    <row r="30" spans="1:16" ht="14.25">
      <c r="A30" s="375">
        <v>19</v>
      </c>
      <c r="B30" s="376" t="s">
        <v>898</v>
      </c>
      <c r="C30" s="378"/>
      <c r="D30" s="378"/>
      <c r="E30" s="378"/>
      <c r="F30" s="378" t="s">
        <v>916</v>
      </c>
      <c r="G30" s="378">
        <v>1</v>
      </c>
      <c r="H30" s="379">
        <v>85</v>
      </c>
      <c r="I30" s="378">
        <v>27983</v>
      </c>
      <c r="J30" s="380"/>
      <c r="K30" s="375"/>
      <c r="L30" s="375"/>
      <c r="M30" s="375"/>
      <c r="N30" s="86"/>
      <c r="O30" s="86"/>
      <c r="P30" s="86"/>
    </row>
    <row r="31" spans="1:16" ht="14.25">
      <c r="A31" s="375">
        <v>20</v>
      </c>
      <c r="B31" s="376" t="s">
        <v>899</v>
      </c>
      <c r="C31" s="378"/>
      <c r="D31" s="378"/>
      <c r="E31" s="378"/>
      <c r="F31" s="378"/>
      <c r="G31" s="378">
        <v>0</v>
      </c>
      <c r="H31" s="379">
        <v>0</v>
      </c>
      <c r="I31" s="378">
        <v>0</v>
      </c>
      <c r="J31" s="380"/>
      <c r="K31" s="375"/>
      <c r="L31" s="375"/>
      <c r="M31" s="375"/>
      <c r="N31" s="86"/>
      <c r="O31" s="86"/>
      <c r="P31" s="86"/>
    </row>
    <row r="32" spans="1:13" ht="14.25">
      <c r="A32" s="375">
        <v>21</v>
      </c>
      <c r="B32" s="376" t="s">
        <v>900</v>
      </c>
      <c r="C32" s="378"/>
      <c r="D32" s="378"/>
      <c r="E32" s="378"/>
      <c r="F32" s="378" t="s">
        <v>915</v>
      </c>
      <c r="G32" s="378">
        <v>1</v>
      </c>
      <c r="H32" s="379">
        <v>350</v>
      </c>
      <c r="I32" s="378">
        <v>95437</v>
      </c>
      <c r="J32" s="380"/>
      <c r="K32" s="375"/>
      <c r="L32" s="375"/>
      <c r="M32" s="375"/>
    </row>
    <row r="33" spans="1:16" ht="14.25">
      <c r="A33" s="375">
        <v>22</v>
      </c>
      <c r="B33" s="376" t="s">
        <v>901</v>
      </c>
      <c r="C33" s="378"/>
      <c r="D33" s="378"/>
      <c r="E33" s="378"/>
      <c r="F33" s="378"/>
      <c r="G33" s="378">
        <v>0</v>
      </c>
      <c r="H33" s="379">
        <v>0</v>
      </c>
      <c r="I33" s="378">
        <v>0</v>
      </c>
      <c r="J33" s="380"/>
      <c r="K33" s="375"/>
      <c r="L33" s="375"/>
      <c r="M33" s="375"/>
      <c r="N33" s="1022"/>
      <c r="O33" s="1022"/>
      <c r="P33" s="1022"/>
    </row>
    <row r="34" spans="1:16" ht="14.25">
      <c r="A34" s="375">
        <v>23</v>
      </c>
      <c r="B34" s="376" t="s">
        <v>902</v>
      </c>
      <c r="C34" s="378"/>
      <c r="D34" s="378"/>
      <c r="E34" s="378"/>
      <c r="F34" s="378" t="s">
        <v>915</v>
      </c>
      <c r="G34" s="378">
        <v>1</v>
      </c>
      <c r="H34" s="379">
        <v>624</v>
      </c>
      <c r="I34" s="378">
        <v>80366</v>
      </c>
      <c r="J34" s="380"/>
      <c r="K34" s="375"/>
      <c r="L34" s="375"/>
      <c r="M34" s="375"/>
      <c r="N34" s="86"/>
      <c r="O34" s="86"/>
      <c r="P34" s="86"/>
    </row>
    <row r="35" spans="1:16" ht="15.75">
      <c r="A35" s="375">
        <v>24</v>
      </c>
      <c r="B35" s="376" t="s">
        <v>903</v>
      </c>
      <c r="C35" s="378"/>
      <c r="D35" s="378"/>
      <c r="E35" s="378"/>
      <c r="F35" s="378" t="s">
        <v>917</v>
      </c>
      <c r="G35" s="378">
        <v>1</v>
      </c>
      <c r="H35" s="379">
        <v>545</v>
      </c>
      <c r="I35" s="378">
        <v>66000</v>
      </c>
      <c r="J35" s="380"/>
      <c r="K35" s="375"/>
      <c r="L35" s="375"/>
      <c r="M35" s="375"/>
      <c r="N35" s="132"/>
      <c r="O35" s="86"/>
      <c r="P35" s="86"/>
    </row>
    <row r="36" spans="1:16" ht="15.75" customHeight="1">
      <c r="A36" s="375">
        <v>25</v>
      </c>
      <c r="B36" s="376" t="s">
        <v>904</v>
      </c>
      <c r="C36" s="378"/>
      <c r="D36" s="378"/>
      <c r="E36" s="378"/>
      <c r="F36" s="378" t="s">
        <v>918</v>
      </c>
      <c r="G36" s="378">
        <v>1</v>
      </c>
      <c r="H36" s="379">
        <v>740</v>
      </c>
      <c r="I36" s="378">
        <v>72164</v>
      </c>
      <c r="J36" s="380"/>
      <c r="K36" s="375"/>
      <c r="L36" s="375"/>
      <c r="M36" s="375"/>
      <c r="N36" s="86"/>
      <c r="O36" s="86"/>
      <c r="P36" s="86"/>
    </row>
    <row r="37" spans="1:16" ht="15" customHeight="1">
      <c r="A37" s="375">
        <v>26</v>
      </c>
      <c r="B37" s="376" t="s">
        <v>905</v>
      </c>
      <c r="C37" s="378"/>
      <c r="D37" s="378"/>
      <c r="E37" s="378"/>
      <c r="F37" s="378"/>
      <c r="G37" s="378">
        <v>0</v>
      </c>
      <c r="H37" s="379">
        <v>0</v>
      </c>
      <c r="I37" s="378">
        <v>0</v>
      </c>
      <c r="J37" s="380"/>
      <c r="K37" s="375"/>
      <c r="L37" s="375"/>
      <c r="M37" s="375"/>
      <c r="N37" s="132"/>
      <c r="O37" s="86"/>
      <c r="P37" s="86"/>
    </row>
    <row r="38" spans="1:16" ht="14.25">
      <c r="A38" s="375">
        <v>27</v>
      </c>
      <c r="B38" s="376" t="s">
        <v>906</v>
      </c>
      <c r="C38" s="378"/>
      <c r="D38" s="378"/>
      <c r="E38" s="378"/>
      <c r="F38" s="378"/>
      <c r="G38" s="378">
        <v>0</v>
      </c>
      <c r="H38" s="379">
        <v>0</v>
      </c>
      <c r="I38" s="378">
        <v>0</v>
      </c>
      <c r="J38" s="380"/>
      <c r="K38" s="375"/>
      <c r="L38" s="375"/>
      <c r="M38" s="375"/>
      <c r="N38" s="36"/>
      <c r="O38" s="36"/>
      <c r="P38" s="36"/>
    </row>
    <row r="39" spans="1:13" ht="14.25">
      <c r="A39" s="375">
        <v>28</v>
      </c>
      <c r="B39" s="376" t="s">
        <v>907</v>
      </c>
      <c r="C39" s="378"/>
      <c r="D39" s="378"/>
      <c r="E39" s="378"/>
      <c r="F39" s="378"/>
      <c r="G39" s="378">
        <v>0</v>
      </c>
      <c r="H39" s="379">
        <v>0</v>
      </c>
      <c r="I39" s="378">
        <v>0</v>
      </c>
      <c r="J39" s="380"/>
      <c r="K39" s="375"/>
      <c r="L39" s="375"/>
      <c r="M39" s="375"/>
    </row>
    <row r="40" spans="1:13" ht="14.25">
      <c r="A40" s="375">
        <v>29</v>
      </c>
      <c r="B40" s="376" t="s">
        <v>908</v>
      </c>
      <c r="C40" s="378"/>
      <c r="D40" s="378"/>
      <c r="E40" s="378"/>
      <c r="F40" s="378"/>
      <c r="G40" s="378">
        <v>0</v>
      </c>
      <c r="H40" s="379">
        <v>0</v>
      </c>
      <c r="I40" s="378">
        <v>0</v>
      </c>
      <c r="J40" s="380"/>
      <c r="K40" s="375"/>
      <c r="L40" s="375"/>
      <c r="M40" s="375"/>
    </row>
    <row r="41" spans="1:13" ht="14.25">
      <c r="A41" s="375">
        <v>30</v>
      </c>
      <c r="B41" s="376" t="s">
        <v>909</v>
      </c>
      <c r="C41" s="378"/>
      <c r="D41" s="378"/>
      <c r="E41" s="378"/>
      <c r="F41" s="378"/>
      <c r="G41" s="378">
        <v>0</v>
      </c>
      <c r="H41" s="379">
        <v>0</v>
      </c>
      <c r="I41" s="378">
        <v>0</v>
      </c>
      <c r="J41" s="380"/>
      <c r="K41" s="375"/>
      <c r="L41" s="375"/>
      <c r="M41" s="375"/>
    </row>
    <row r="42" spans="1:13" ht="14.25">
      <c r="A42" s="375">
        <v>31</v>
      </c>
      <c r="B42" s="376" t="s">
        <v>910</v>
      </c>
      <c r="C42" s="378"/>
      <c r="D42" s="378"/>
      <c r="E42" s="378"/>
      <c r="F42" s="378"/>
      <c r="G42" s="378">
        <v>0</v>
      </c>
      <c r="H42" s="379">
        <v>0</v>
      </c>
      <c r="I42" s="378">
        <v>0</v>
      </c>
      <c r="J42" s="380"/>
      <c r="K42" s="375"/>
      <c r="L42" s="375"/>
      <c r="M42" s="375"/>
    </row>
    <row r="43" spans="1:13" ht="14.25">
      <c r="A43" s="375">
        <v>32</v>
      </c>
      <c r="B43" s="376" t="s">
        <v>911</v>
      </c>
      <c r="C43" s="378"/>
      <c r="D43" s="378"/>
      <c r="E43" s="378"/>
      <c r="F43" s="378"/>
      <c r="G43" s="378">
        <v>0</v>
      </c>
      <c r="H43" s="379">
        <v>0</v>
      </c>
      <c r="I43" s="378">
        <v>0</v>
      </c>
      <c r="J43" s="380"/>
      <c r="K43" s="375"/>
      <c r="L43" s="375"/>
      <c r="M43" s="375"/>
    </row>
    <row r="44" spans="1:13" ht="14.25">
      <c r="A44" s="375">
        <v>33</v>
      </c>
      <c r="B44" s="376" t="s">
        <v>912</v>
      </c>
      <c r="C44" s="378"/>
      <c r="D44" s="378"/>
      <c r="E44" s="378"/>
      <c r="F44" s="378"/>
      <c r="G44" s="378">
        <v>0</v>
      </c>
      <c r="H44" s="379">
        <v>0</v>
      </c>
      <c r="I44" s="378">
        <v>0</v>
      </c>
      <c r="J44" s="380"/>
      <c r="K44" s="375"/>
      <c r="L44" s="375"/>
      <c r="M44" s="375"/>
    </row>
    <row r="45" spans="1:13" ht="15">
      <c r="A45" s="1030" t="s">
        <v>17</v>
      </c>
      <c r="B45" s="1031"/>
      <c r="C45" s="372"/>
      <c r="D45" s="372">
        <f>SUM(D12:D44)</f>
        <v>0</v>
      </c>
      <c r="E45" s="372">
        <f>SUM(E12:E44)</f>
        <v>0</v>
      </c>
      <c r="F45" s="372"/>
      <c r="G45" s="372">
        <f>SUM(G12:G44)</f>
        <v>9</v>
      </c>
      <c r="H45" s="374">
        <f>SUM(H12:H44)</f>
        <v>3327</v>
      </c>
      <c r="I45" s="372">
        <f>SUM(I12:I44)</f>
        <v>546590</v>
      </c>
      <c r="J45" s="372"/>
      <c r="K45" s="366"/>
      <c r="L45" s="366"/>
      <c r="M45" s="366"/>
    </row>
    <row r="46" spans="1:13" ht="12.75">
      <c r="A46" s="1022"/>
      <c r="B46" s="1022"/>
      <c r="C46" s="1022"/>
      <c r="D46" s="1022"/>
      <c r="E46" s="1022"/>
      <c r="F46" s="1022"/>
      <c r="G46" s="1022"/>
      <c r="H46" s="1022"/>
      <c r="I46" s="1022"/>
      <c r="J46" s="1022"/>
      <c r="K46" s="1022"/>
      <c r="L46" s="1022"/>
      <c r="M46" s="101"/>
    </row>
    <row r="47" spans="1:13" ht="12.75">
      <c r="A47" s="86"/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</row>
    <row r="48" spans="1:13" ht="15.75">
      <c r="A48" s="96" t="s">
        <v>12</v>
      </c>
      <c r="B48" s="96"/>
      <c r="C48" s="96"/>
      <c r="D48" s="96"/>
      <c r="E48" s="96"/>
      <c r="F48" s="96"/>
      <c r="G48" s="96"/>
      <c r="H48" s="96"/>
      <c r="I48" s="96"/>
      <c r="J48" s="96"/>
      <c r="K48" s="132"/>
      <c r="L48" s="132"/>
      <c r="M48" s="132"/>
    </row>
    <row r="49" spans="1:13" ht="15.75" customHeight="1">
      <c r="A49" s="132"/>
      <c r="B49" s="132"/>
      <c r="C49" s="132"/>
      <c r="D49" s="132"/>
      <c r="E49" s="132"/>
      <c r="F49" s="132"/>
      <c r="G49" s="132"/>
      <c r="H49" s="132"/>
      <c r="I49" s="132"/>
      <c r="J49" s="132"/>
      <c r="K49" s="794" t="s">
        <v>929</v>
      </c>
      <c r="L49" s="794"/>
      <c r="M49" s="794"/>
    </row>
    <row r="50" spans="1:13" ht="15.75" customHeight="1">
      <c r="A50" s="132" t="s">
        <v>13</v>
      </c>
      <c r="B50" s="132"/>
      <c r="C50" s="132"/>
      <c r="D50" s="132"/>
      <c r="E50" s="132"/>
      <c r="F50" s="132"/>
      <c r="G50" s="132"/>
      <c r="H50" s="132"/>
      <c r="I50" s="132"/>
      <c r="J50" s="132"/>
      <c r="K50" s="794" t="s">
        <v>476</v>
      </c>
      <c r="L50" s="794"/>
      <c r="M50" s="794"/>
    </row>
    <row r="51" spans="1:13" ht="15.75">
      <c r="A51" s="86"/>
      <c r="B51" s="86"/>
      <c r="C51" s="86"/>
      <c r="D51" s="86"/>
      <c r="E51" s="86"/>
      <c r="F51" s="86"/>
      <c r="G51" s="86"/>
      <c r="K51" s="794" t="s">
        <v>1089</v>
      </c>
      <c r="L51" s="794"/>
      <c r="M51" s="794"/>
    </row>
  </sheetData>
  <sheetProtection/>
  <mergeCells count="16">
    <mergeCell ref="N33:P33"/>
    <mergeCell ref="C9:E9"/>
    <mergeCell ref="L1:M1"/>
    <mergeCell ref="A2:M2"/>
    <mergeCell ref="A3:M3"/>
    <mergeCell ref="A5:M5"/>
    <mergeCell ref="A7:B7"/>
    <mergeCell ref="K50:M50"/>
    <mergeCell ref="K51:M51"/>
    <mergeCell ref="A45:B45"/>
    <mergeCell ref="A46:L46"/>
    <mergeCell ref="A9:A10"/>
    <mergeCell ref="B9:B10"/>
    <mergeCell ref="F9:I9"/>
    <mergeCell ref="J9:M9"/>
    <mergeCell ref="K49:M49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61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view="pageBreakPreview" zoomScale="84" zoomScaleSheetLayoutView="84" zoomScalePageLayoutView="0" workbookViewId="0" topLeftCell="A16">
      <selection activeCell="I46" sqref="I46:K48"/>
    </sheetView>
  </sheetViews>
  <sheetFormatPr defaultColWidth="9.140625" defaultRowHeight="12.75"/>
  <cols>
    <col min="1" max="1" width="5.8515625" style="0" customWidth="1"/>
    <col min="6" max="6" width="13.421875" style="0" customWidth="1"/>
    <col min="7" max="7" width="14.8515625" style="0" customWidth="1"/>
    <col min="8" max="8" width="12.421875" style="0" customWidth="1"/>
    <col min="9" max="9" width="15.28125" style="0" customWidth="1"/>
    <col min="10" max="10" width="14.28125" style="0" customWidth="1"/>
    <col min="11" max="11" width="13.8515625" style="0" customWidth="1"/>
    <col min="12" max="12" width="9.140625" style="0" hidden="1" customWidth="1"/>
  </cols>
  <sheetData>
    <row r="1" spans="1:11" ht="18">
      <c r="A1" s="852" t="s">
        <v>0</v>
      </c>
      <c r="B1" s="852"/>
      <c r="C1" s="852"/>
      <c r="D1" s="852"/>
      <c r="E1" s="852"/>
      <c r="F1" s="852"/>
      <c r="G1" s="852"/>
      <c r="H1" s="852"/>
      <c r="I1" s="852"/>
      <c r="J1" s="1035" t="s">
        <v>520</v>
      </c>
      <c r="K1" s="1035"/>
    </row>
    <row r="2" spans="1:11" ht="21">
      <c r="A2" s="853" t="s">
        <v>697</v>
      </c>
      <c r="B2" s="853"/>
      <c r="C2" s="853"/>
      <c r="D2" s="853"/>
      <c r="E2" s="853"/>
      <c r="F2" s="853"/>
      <c r="G2" s="853"/>
      <c r="H2" s="853"/>
      <c r="I2" s="853"/>
      <c r="J2" s="853"/>
      <c r="K2" s="853"/>
    </row>
    <row r="3" spans="1:11" ht="15">
      <c r="A3" s="195"/>
      <c r="B3" s="195"/>
      <c r="C3" s="195"/>
      <c r="D3" s="195"/>
      <c r="E3" s="195"/>
      <c r="F3" s="195"/>
      <c r="G3" s="195"/>
      <c r="H3" s="195"/>
      <c r="I3" s="195"/>
      <c r="J3" s="195"/>
      <c r="K3" s="195"/>
    </row>
    <row r="4" spans="1:11" ht="27" customHeight="1">
      <c r="A4" s="1036" t="s">
        <v>830</v>
      </c>
      <c r="B4" s="1036"/>
      <c r="C4" s="1036"/>
      <c r="D4" s="1036"/>
      <c r="E4" s="1036"/>
      <c r="F4" s="1036"/>
      <c r="G4" s="1036"/>
      <c r="H4" s="1036"/>
      <c r="I4" s="1036"/>
      <c r="J4" s="1036"/>
      <c r="K4" s="1036"/>
    </row>
    <row r="5" spans="1:12" ht="15">
      <c r="A5" s="196" t="s">
        <v>251</v>
      </c>
      <c r="B5" s="196"/>
      <c r="C5" s="196"/>
      <c r="D5" s="196"/>
      <c r="E5" s="196"/>
      <c r="F5" s="196"/>
      <c r="G5" s="196"/>
      <c r="H5" s="196"/>
      <c r="I5" s="195"/>
      <c r="J5" s="952" t="s">
        <v>776</v>
      </c>
      <c r="K5" s="952"/>
      <c r="L5" s="952"/>
    </row>
    <row r="6" spans="1:11" ht="27.75" customHeight="1">
      <c r="A6" s="972" t="s">
        <v>2</v>
      </c>
      <c r="B6" s="972" t="s">
        <v>3</v>
      </c>
      <c r="C6" s="972" t="s">
        <v>295</v>
      </c>
      <c r="D6" s="972" t="s">
        <v>296</v>
      </c>
      <c r="E6" s="972"/>
      <c r="F6" s="972"/>
      <c r="G6" s="972"/>
      <c r="H6" s="972"/>
      <c r="I6" s="973" t="s">
        <v>297</v>
      </c>
      <c r="J6" s="974"/>
      <c r="K6" s="975"/>
    </row>
    <row r="7" spans="1:11" ht="90" customHeight="1">
      <c r="A7" s="972"/>
      <c r="B7" s="972"/>
      <c r="C7" s="972"/>
      <c r="D7" s="227" t="s">
        <v>298</v>
      </c>
      <c r="E7" s="227" t="s">
        <v>196</v>
      </c>
      <c r="F7" s="227" t="s">
        <v>448</v>
      </c>
      <c r="G7" s="227" t="s">
        <v>299</v>
      </c>
      <c r="H7" s="227" t="s">
        <v>421</v>
      </c>
      <c r="I7" s="227" t="s">
        <v>300</v>
      </c>
      <c r="J7" s="227" t="s">
        <v>301</v>
      </c>
      <c r="K7" s="227" t="s">
        <v>302</v>
      </c>
    </row>
    <row r="8" spans="1:11" ht="15">
      <c r="A8" s="199" t="s">
        <v>258</v>
      </c>
      <c r="B8" s="199" t="s">
        <v>259</v>
      </c>
      <c r="C8" s="199" t="s">
        <v>260</v>
      </c>
      <c r="D8" s="199" t="s">
        <v>261</v>
      </c>
      <c r="E8" s="199" t="s">
        <v>262</v>
      </c>
      <c r="F8" s="199" t="s">
        <v>263</v>
      </c>
      <c r="G8" s="199" t="s">
        <v>264</v>
      </c>
      <c r="H8" s="199" t="s">
        <v>265</v>
      </c>
      <c r="I8" s="199" t="s">
        <v>284</v>
      </c>
      <c r="J8" s="199" t="s">
        <v>285</v>
      </c>
      <c r="K8" s="199" t="s">
        <v>286</v>
      </c>
    </row>
    <row r="9" spans="1:11" ht="12.75">
      <c r="A9" s="8">
        <v>1</v>
      </c>
      <c r="B9" s="9" t="s">
        <v>879</v>
      </c>
      <c r="C9" s="17">
        <v>2</v>
      </c>
      <c r="D9" s="17">
        <f>'[1]AT_20A_CentralCookingagency '!E12</f>
        <v>497</v>
      </c>
      <c r="E9" s="17">
        <v>112147</v>
      </c>
      <c r="F9" s="381">
        <v>109</v>
      </c>
      <c r="G9" s="381">
        <v>0</v>
      </c>
      <c r="H9" s="17">
        <f>G9+F9</f>
        <v>109</v>
      </c>
      <c r="I9" s="17">
        <f>F9*1000*7/100000</f>
        <v>7.63</v>
      </c>
      <c r="J9" s="17">
        <f>G9*1000*7/100000</f>
        <v>0</v>
      </c>
      <c r="K9" s="17">
        <f>I9+J9</f>
        <v>7.63</v>
      </c>
    </row>
    <row r="10" spans="1:11" ht="12.75">
      <c r="A10" s="8">
        <v>2</v>
      </c>
      <c r="B10" s="9" t="s">
        <v>881</v>
      </c>
      <c r="C10" s="17">
        <v>0</v>
      </c>
      <c r="D10" s="17">
        <f>'[1]AT_20A_CentralCookingagency '!E13</f>
        <v>0</v>
      </c>
      <c r="E10" s="17">
        <f>'[1]AT_20A_CentralCookingagency '!F13</f>
        <v>0</v>
      </c>
      <c r="F10" s="381">
        <v>0</v>
      </c>
      <c r="G10" s="381">
        <v>0</v>
      </c>
      <c r="H10" s="17">
        <f aca="true" t="shared" si="0" ref="H10:H41">G10+F10</f>
        <v>0</v>
      </c>
      <c r="I10" s="17">
        <f aca="true" t="shared" si="1" ref="I10:J41">F10*1000*7/100000</f>
        <v>0</v>
      </c>
      <c r="J10" s="17">
        <f t="shared" si="1"/>
        <v>0</v>
      </c>
      <c r="K10" s="17">
        <f aca="true" t="shared" si="2" ref="K10:K41">I10+J10</f>
        <v>0</v>
      </c>
    </row>
    <row r="11" spans="1:11" ht="12.75">
      <c r="A11" s="8">
        <v>3</v>
      </c>
      <c r="B11" s="9" t="s">
        <v>882</v>
      </c>
      <c r="C11" s="17">
        <v>0</v>
      </c>
      <c r="D11" s="17">
        <v>0</v>
      </c>
      <c r="E11" s="17">
        <v>0</v>
      </c>
      <c r="F11" s="381">
        <v>0</v>
      </c>
      <c r="G11" s="381">
        <v>0</v>
      </c>
      <c r="H11" s="17">
        <f t="shared" si="0"/>
        <v>0</v>
      </c>
      <c r="I11" s="17">
        <f t="shared" si="1"/>
        <v>0</v>
      </c>
      <c r="J11" s="17">
        <f t="shared" si="1"/>
        <v>0</v>
      </c>
      <c r="K11" s="17">
        <f t="shared" si="2"/>
        <v>0</v>
      </c>
    </row>
    <row r="12" spans="1:11" ht="12.75">
      <c r="A12" s="8">
        <v>4</v>
      </c>
      <c r="B12" s="9" t="s">
        <v>883</v>
      </c>
      <c r="C12" s="17">
        <v>0</v>
      </c>
      <c r="D12" s="17">
        <v>0</v>
      </c>
      <c r="E12" s="17">
        <v>0</v>
      </c>
      <c r="F12" s="381">
        <v>0</v>
      </c>
      <c r="G12" s="381">
        <v>0</v>
      </c>
      <c r="H12" s="17">
        <f t="shared" si="0"/>
        <v>0</v>
      </c>
      <c r="I12" s="17">
        <f t="shared" si="1"/>
        <v>0</v>
      </c>
      <c r="J12" s="17">
        <f t="shared" si="1"/>
        <v>0</v>
      </c>
      <c r="K12" s="17">
        <f t="shared" si="2"/>
        <v>0</v>
      </c>
    </row>
    <row r="13" spans="1:11" ht="12.75">
      <c r="A13" s="8">
        <v>5</v>
      </c>
      <c r="B13" s="9" t="s">
        <v>884</v>
      </c>
      <c r="C13" s="17">
        <v>0</v>
      </c>
      <c r="D13" s="17">
        <f>'[1]AT_20A_CentralCookingagency '!E16</f>
        <v>0</v>
      </c>
      <c r="E13" s="17">
        <v>0</v>
      </c>
      <c r="F13" s="381">
        <v>0</v>
      </c>
      <c r="G13" s="381">
        <v>0</v>
      </c>
      <c r="H13" s="17">
        <f t="shared" si="0"/>
        <v>0</v>
      </c>
      <c r="I13" s="17">
        <f t="shared" si="1"/>
        <v>0</v>
      </c>
      <c r="J13" s="17">
        <f t="shared" si="1"/>
        <v>0</v>
      </c>
      <c r="K13" s="17">
        <f t="shared" si="2"/>
        <v>0</v>
      </c>
    </row>
    <row r="14" spans="1:11" ht="12.75">
      <c r="A14" s="8">
        <v>6</v>
      </c>
      <c r="B14" s="9" t="s">
        <v>885</v>
      </c>
      <c r="C14" s="17">
        <v>0</v>
      </c>
      <c r="D14" s="17">
        <f>'[1]AT_20A_CentralCookingagency '!E17</f>
        <v>0</v>
      </c>
      <c r="E14" s="17">
        <f>'[1]AT_20A_CentralCookingagency '!F17</f>
        <v>0</v>
      </c>
      <c r="F14" s="381">
        <v>0</v>
      </c>
      <c r="G14" s="381">
        <v>0</v>
      </c>
      <c r="H14" s="17">
        <f t="shared" si="0"/>
        <v>0</v>
      </c>
      <c r="I14" s="17">
        <f t="shared" si="1"/>
        <v>0</v>
      </c>
      <c r="J14" s="17">
        <f t="shared" si="1"/>
        <v>0</v>
      </c>
      <c r="K14" s="17">
        <f t="shared" si="2"/>
        <v>0</v>
      </c>
    </row>
    <row r="15" spans="1:11" ht="12.75">
      <c r="A15" s="8">
        <v>7</v>
      </c>
      <c r="B15" s="9" t="s">
        <v>886</v>
      </c>
      <c r="C15" s="17">
        <v>0</v>
      </c>
      <c r="D15" s="17">
        <f>'[1]AT_20A_CentralCookingagency '!E18</f>
        <v>0</v>
      </c>
      <c r="E15" s="17">
        <f>'[1]AT_20A_CentralCookingagency '!F18</f>
        <v>0</v>
      </c>
      <c r="F15" s="381">
        <v>0</v>
      </c>
      <c r="G15" s="381">
        <v>0</v>
      </c>
      <c r="H15" s="17">
        <f t="shared" si="0"/>
        <v>0</v>
      </c>
      <c r="I15" s="17">
        <f t="shared" si="1"/>
        <v>0</v>
      </c>
      <c r="J15" s="17">
        <f t="shared" si="1"/>
        <v>0</v>
      </c>
      <c r="K15" s="17">
        <f t="shared" si="2"/>
        <v>0</v>
      </c>
    </row>
    <row r="16" spans="1:11" ht="12.75">
      <c r="A16" s="8">
        <v>8</v>
      </c>
      <c r="B16" s="9" t="s">
        <v>887</v>
      </c>
      <c r="C16" s="17">
        <v>1</v>
      </c>
      <c r="D16" s="17">
        <v>56</v>
      </c>
      <c r="E16" s="17">
        <v>13335</v>
      </c>
      <c r="F16" s="381">
        <v>25</v>
      </c>
      <c r="G16" s="381">
        <v>0</v>
      </c>
      <c r="H16" s="17">
        <f t="shared" si="0"/>
        <v>25</v>
      </c>
      <c r="I16" s="17">
        <f t="shared" si="1"/>
        <v>1.75</v>
      </c>
      <c r="J16" s="17">
        <f t="shared" si="1"/>
        <v>0</v>
      </c>
      <c r="K16" s="17">
        <f t="shared" si="2"/>
        <v>1.75</v>
      </c>
    </row>
    <row r="17" spans="1:11" ht="12.75">
      <c r="A17" s="8">
        <v>9</v>
      </c>
      <c r="B17" s="9" t="s">
        <v>913</v>
      </c>
      <c r="C17" s="17">
        <v>0</v>
      </c>
      <c r="D17" s="17">
        <f>'[1]AT_20A_CentralCookingagency '!E20</f>
        <v>0</v>
      </c>
      <c r="E17" s="17">
        <v>0</v>
      </c>
      <c r="F17" s="381">
        <v>0</v>
      </c>
      <c r="G17" s="381">
        <v>0</v>
      </c>
      <c r="H17" s="17">
        <f t="shared" si="0"/>
        <v>0</v>
      </c>
      <c r="I17" s="17">
        <f t="shared" si="1"/>
        <v>0</v>
      </c>
      <c r="J17" s="17">
        <f t="shared" si="1"/>
        <v>0</v>
      </c>
      <c r="K17" s="17">
        <f t="shared" si="2"/>
        <v>0</v>
      </c>
    </row>
    <row r="18" spans="1:11" ht="12.75">
      <c r="A18" s="8">
        <v>10</v>
      </c>
      <c r="B18" s="9" t="s">
        <v>889</v>
      </c>
      <c r="C18" s="17">
        <v>0</v>
      </c>
      <c r="D18" s="17">
        <f>'[1]AT_20A_CentralCookingagency '!E21</f>
        <v>0</v>
      </c>
      <c r="E18" s="17">
        <v>0</v>
      </c>
      <c r="F18" s="381">
        <v>0</v>
      </c>
      <c r="G18" s="381">
        <v>0</v>
      </c>
      <c r="H18" s="17">
        <f t="shared" si="0"/>
        <v>0</v>
      </c>
      <c r="I18" s="17">
        <f t="shared" si="1"/>
        <v>0</v>
      </c>
      <c r="J18" s="17">
        <f t="shared" si="1"/>
        <v>0</v>
      </c>
      <c r="K18" s="17">
        <f t="shared" si="2"/>
        <v>0</v>
      </c>
    </row>
    <row r="19" spans="1:11" ht="12.75">
      <c r="A19" s="8">
        <v>11</v>
      </c>
      <c r="B19" s="9" t="s">
        <v>890</v>
      </c>
      <c r="C19" s="17">
        <v>1</v>
      </c>
      <c r="D19" s="17">
        <f>'[1]AT_20A_CentralCookingagency '!E22</f>
        <v>430</v>
      </c>
      <c r="E19" s="382">
        <v>79158</v>
      </c>
      <c r="F19" s="381">
        <v>58</v>
      </c>
      <c r="G19" s="381">
        <v>0</v>
      </c>
      <c r="H19" s="17">
        <f t="shared" si="0"/>
        <v>58</v>
      </c>
      <c r="I19" s="17">
        <f t="shared" si="1"/>
        <v>4.06</v>
      </c>
      <c r="J19" s="17">
        <f t="shared" si="1"/>
        <v>0</v>
      </c>
      <c r="K19" s="17">
        <f t="shared" si="2"/>
        <v>4.06</v>
      </c>
    </row>
    <row r="20" spans="1:11" ht="12.75">
      <c r="A20" s="8">
        <v>12</v>
      </c>
      <c r="B20" s="9" t="s">
        <v>891</v>
      </c>
      <c r="C20" s="17">
        <v>0</v>
      </c>
      <c r="D20" s="17">
        <f>'[1]AT_20A_CentralCookingagency '!E23</f>
        <v>0</v>
      </c>
      <c r="E20" s="17">
        <v>0</v>
      </c>
      <c r="F20" s="381">
        <v>0</v>
      </c>
      <c r="G20" s="381">
        <v>0</v>
      </c>
      <c r="H20" s="17">
        <f t="shared" si="0"/>
        <v>0</v>
      </c>
      <c r="I20" s="17">
        <f t="shared" si="1"/>
        <v>0</v>
      </c>
      <c r="J20" s="17">
        <f t="shared" si="1"/>
        <v>0</v>
      </c>
      <c r="K20" s="17">
        <f t="shared" si="2"/>
        <v>0</v>
      </c>
    </row>
    <row r="21" spans="1:11" ht="12.75">
      <c r="A21" s="8">
        <v>13</v>
      </c>
      <c r="B21" s="9" t="s">
        <v>892</v>
      </c>
      <c r="C21" s="17">
        <v>0</v>
      </c>
      <c r="D21" s="17">
        <f>'[1]AT_20A_CentralCookingagency '!E24</f>
        <v>0</v>
      </c>
      <c r="E21" s="17">
        <v>0</v>
      </c>
      <c r="F21" s="381">
        <v>0</v>
      </c>
      <c r="G21" s="381">
        <v>0</v>
      </c>
      <c r="H21" s="17">
        <f t="shared" si="0"/>
        <v>0</v>
      </c>
      <c r="I21" s="17">
        <f t="shared" si="1"/>
        <v>0</v>
      </c>
      <c r="J21" s="17">
        <f t="shared" si="1"/>
        <v>0</v>
      </c>
      <c r="K21" s="17">
        <f t="shared" si="2"/>
        <v>0</v>
      </c>
    </row>
    <row r="22" spans="1:11" ht="12.75">
      <c r="A22" s="8">
        <v>14</v>
      </c>
      <c r="B22" s="9" t="s">
        <v>893</v>
      </c>
      <c r="C22" s="17">
        <v>0</v>
      </c>
      <c r="D22" s="17">
        <v>0</v>
      </c>
      <c r="E22" s="17">
        <v>0</v>
      </c>
      <c r="F22" s="381">
        <v>0</v>
      </c>
      <c r="G22" s="381">
        <v>0</v>
      </c>
      <c r="H22" s="17">
        <f t="shared" si="0"/>
        <v>0</v>
      </c>
      <c r="I22" s="17">
        <f t="shared" si="1"/>
        <v>0</v>
      </c>
      <c r="J22" s="17">
        <f t="shared" si="1"/>
        <v>0</v>
      </c>
      <c r="K22" s="17">
        <f t="shared" si="2"/>
        <v>0</v>
      </c>
    </row>
    <row r="23" spans="1:11" ht="12.75">
      <c r="A23" s="8">
        <v>15</v>
      </c>
      <c r="B23" s="9" t="s">
        <v>894</v>
      </c>
      <c r="C23" s="17">
        <v>0</v>
      </c>
      <c r="D23" s="17">
        <f>'[1]AT_20A_CentralCookingagency '!E26</f>
        <v>0</v>
      </c>
      <c r="E23" s="17">
        <f>'[1]AT_20A_CentralCookingagency '!F26</f>
        <v>0</v>
      </c>
      <c r="F23" s="381">
        <v>0</v>
      </c>
      <c r="G23" s="381">
        <v>0</v>
      </c>
      <c r="H23" s="17">
        <f t="shared" si="0"/>
        <v>0</v>
      </c>
      <c r="I23" s="17">
        <f t="shared" si="1"/>
        <v>0</v>
      </c>
      <c r="J23" s="17">
        <f t="shared" si="1"/>
        <v>0</v>
      </c>
      <c r="K23" s="17">
        <f t="shared" si="2"/>
        <v>0</v>
      </c>
    </row>
    <row r="24" spans="1:11" ht="12.75">
      <c r="A24" s="8">
        <v>16</v>
      </c>
      <c r="B24" s="9" t="s">
        <v>895</v>
      </c>
      <c r="C24" s="17">
        <v>0</v>
      </c>
      <c r="D24" s="17">
        <v>0</v>
      </c>
      <c r="E24" s="17">
        <f>'[1]AT_20A_CentralCookingagency '!F27</f>
        <v>0</v>
      </c>
      <c r="F24" s="381">
        <v>0</v>
      </c>
      <c r="G24" s="381">
        <v>0</v>
      </c>
      <c r="H24" s="17">
        <f t="shared" si="0"/>
        <v>0</v>
      </c>
      <c r="I24" s="17">
        <f t="shared" si="1"/>
        <v>0</v>
      </c>
      <c r="J24" s="17">
        <f t="shared" si="1"/>
        <v>0</v>
      </c>
      <c r="K24" s="17">
        <f t="shared" si="2"/>
        <v>0</v>
      </c>
    </row>
    <row r="25" spans="1:11" ht="12.75">
      <c r="A25" s="8">
        <v>17</v>
      </c>
      <c r="B25" s="9" t="s">
        <v>896</v>
      </c>
      <c r="C25" s="17">
        <f>'[1]AT-30'!C25</f>
        <v>0</v>
      </c>
      <c r="D25" s="17">
        <f>'[1]AT_20A_CentralCookingagency '!E28</f>
        <v>0</v>
      </c>
      <c r="E25" s="17">
        <f>'[1]AT_20A_CentralCookingagency '!F28</f>
        <v>0</v>
      </c>
      <c r="F25" s="381">
        <v>0</v>
      </c>
      <c r="G25" s="381">
        <v>0</v>
      </c>
      <c r="H25" s="17">
        <f t="shared" si="0"/>
        <v>0</v>
      </c>
      <c r="I25" s="17">
        <f t="shared" si="1"/>
        <v>0</v>
      </c>
      <c r="J25" s="17">
        <f t="shared" si="1"/>
        <v>0</v>
      </c>
      <c r="K25" s="17">
        <f t="shared" si="2"/>
        <v>0</v>
      </c>
    </row>
    <row r="26" spans="1:11" ht="12.75">
      <c r="A26" s="8">
        <v>18</v>
      </c>
      <c r="B26" s="9" t="s">
        <v>897</v>
      </c>
      <c r="C26" s="17">
        <v>0</v>
      </c>
      <c r="D26" s="17">
        <f>'[1]AT_20A_CentralCookingagency '!E29</f>
        <v>0</v>
      </c>
      <c r="E26" s="17">
        <f>'[1]AT_20A_CentralCookingagency '!F29</f>
        <v>0</v>
      </c>
      <c r="F26" s="381">
        <v>0</v>
      </c>
      <c r="G26" s="381">
        <v>0</v>
      </c>
      <c r="H26" s="17">
        <f t="shared" si="0"/>
        <v>0</v>
      </c>
      <c r="I26" s="17">
        <f t="shared" si="1"/>
        <v>0</v>
      </c>
      <c r="J26" s="17">
        <f t="shared" si="1"/>
        <v>0</v>
      </c>
      <c r="K26" s="17">
        <f t="shared" si="2"/>
        <v>0</v>
      </c>
    </row>
    <row r="27" spans="1:11" ht="12.75">
      <c r="A27" s="8">
        <v>19</v>
      </c>
      <c r="B27" s="9" t="s">
        <v>898</v>
      </c>
      <c r="C27" s="17">
        <v>1</v>
      </c>
      <c r="D27" s="17">
        <v>85</v>
      </c>
      <c r="E27" s="17">
        <v>27983</v>
      </c>
      <c r="F27" s="344">
        <v>20</v>
      </c>
      <c r="G27" s="383">
        <v>0</v>
      </c>
      <c r="H27" s="17">
        <f t="shared" si="0"/>
        <v>20</v>
      </c>
      <c r="I27" s="17">
        <f t="shared" si="1"/>
        <v>1.4</v>
      </c>
      <c r="J27" s="17">
        <f t="shared" si="1"/>
        <v>0</v>
      </c>
      <c r="K27" s="17">
        <f t="shared" si="2"/>
        <v>1.4</v>
      </c>
    </row>
    <row r="28" spans="1:11" ht="12.75">
      <c r="A28" s="8">
        <v>20</v>
      </c>
      <c r="B28" s="9" t="s">
        <v>899</v>
      </c>
      <c r="C28" s="17">
        <v>0</v>
      </c>
      <c r="D28" s="17">
        <f>'[1]AT_20A_CentralCookingagency '!E31</f>
        <v>0</v>
      </c>
      <c r="E28" s="17">
        <v>0</v>
      </c>
      <c r="F28" s="381">
        <v>0</v>
      </c>
      <c r="G28" s="381">
        <v>0</v>
      </c>
      <c r="H28" s="17">
        <f t="shared" si="0"/>
        <v>0</v>
      </c>
      <c r="I28" s="17">
        <f t="shared" si="1"/>
        <v>0</v>
      </c>
      <c r="J28" s="17">
        <f t="shared" si="1"/>
        <v>0</v>
      </c>
      <c r="K28" s="17">
        <f t="shared" si="2"/>
        <v>0</v>
      </c>
    </row>
    <row r="29" spans="1:11" ht="12.75">
      <c r="A29" s="8">
        <v>21</v>
      </c>
      <c r="B29" s="9" t="s">
        <v>900</v>
      </c>
      <c r="C29" s="17">
        <v>1</v>
      </c>
      <c r="D29" s="17">
        <f>'[1]AT_20A_CentralCookingagency '!E32</f>
        <v>350</v>
      </c>
      <c r="E29" s="17">
        <v>95437</v>
      </c>
      <c r="F29" s="344">
        <v>60</v>
      </c>
      <c r="G29" s="383">
        <v>0</v>
      </c>
      <c r="H29" s="17">
        <f t="shared" si="0"/>
        <v>60</v>
      </c>
      <c r="I29" s="17">
        <f t="shared" si="1"/>
        <v>4.2</v>
      </c>
      <c r="J29" s="17">
        <f t="shared" si="1"/>
        <v>0</v>
      </c>
      <c r="K29" s="17">
        <f t="shared" si="2"/>
        <v>4.2</v>
      </c>
    </row>
    <row r="30" spans="1:12" ht="15" customHeight="1">
      <c r="A30" s="8">
        <v>22</v>
      </c>
      <c r="B30" s="9" t="s">
        <v>901</v>
      </c>
      <c r="C30" s="17">
        <v>0</v>
      </c>
      <c r="D30" s="17">
        <f>'[1]AT_20A_CentralCookingagency '!E33</f>
        <v>0</v>
      </c>
      <c r="E30" s="17">
        <f>'[1]AT_20A_CentralCookingagency '!F33</f>
        <v>0</v>
      </c>
      <c r="F30" s="381">
        <v>0</v>
      </c>
      <c r="G30" s="381">
        <v>0</v>
      </c>
      <c r="H30" s="17">
        <f t="shared" si="0"/>
        <v>0</v>
      </c>
      <c r="I30" s="17">
        <f t="shared" si="1"/>
        <v>0</v>
      </c>
      <c r="J30" s="17">
        <f t="shared" si="1"/>
        <v>0</v>
      </c>
      <c r="K30" s="17">
        <f t="shared" si="2"/>
        <v>0</v>
      </c>
      <c r="L30" s="216"/>
    </row>
    <row r="31" spans="1:12" ht="15" customHeight="1">
      <c r="A31" s="8">
        <v>23</v>
      </c>
      <c r="B31" s="9" t="s">
        <v>902</v>
      </c>
      <c r="C31" s="17">
        <f>'[1]AT-30'!C31</f>
        <v>1</v>
      </c>
      <c r="D31" s="17">
        <v>624</v>
      </c>
      <c r="E31" s="17">
        <v>80366</v>
      </c>
      <c r="F31" s="344">
        <v>45</v>
      </c>
      <c r="G31" s="383">
        <v>0</v>
      </c>
      <c r="H31" s="17">
        <f t="shared" si="0"/>
        <v>45</v>
      </c>
      <c r="I31" s="17">
        <f t="shared" si="1"/>
        <v>3.15</v>
      </c>
      <c r="J31" s="17">
        <f t="shared" si="1"/>
        <v>0</v>
      </c>
      <c r="K31" s="17">
        <f t="shared" si="2"/>
        <v>3.15</v>
      </c>
      <c r="L31" s="216"/>
    </row>
    <row r="32" spans="1:11" ht="12.75">
      <c r="A32" s="8">
        <v>24</v>
      </c>
      <c r="B32" s="9" t="s">
        <v>903</v>
      </c>
      <c r="C32" s="17">
        <f>'[1]AT-30'!C32</f>
        <v>1</v>
      </c>
      <c r="D32" s="17">
        <f>'[1]AT_20A_CentralCookingagency '!E35</f>
        <v>545</v>
      </c>
      <c r="E32" s="17">
        <v>66000</v>
      </c>
      <c r="F32" s="344">
        <v>45</v>
      </c>
      <c r="G32" s="383">
        <v>0</v>
      </c>
      <c r="H32" s="17">
        <f t="shared" si="0"/>
        <v>45</v>
      </c>
      <c r="I32" s="17">
        <f t="shared" si="1"/>
        <v>3.15</v>
      </c>
      <c r="J32" s="17">
        <f t="shared" si="1"/>
        <v>0</v>
      </c>
      <c r="K32" s="17">
        <f t="shared" si="2"/>
        <v>3.15</v>
      </c>
    </row>
    <row r="33" spans="1:11" ht="12.75">
      <c r="A33" s="8">
        <v>25</v>
      </c>
      <c r="B33" s="9" t="s">
        <v>904</v>
      </c>
      <c r="C33" s="17">
        <f>'[1]AT-30'!C33</f>
        <v>1</v>
      </c>
      <c r="D33" s="17">
        <f>'[1]AT_20A_CentralCookingagency '!E36</f>
        <v>740</v>
      </c>
      <c r="E33" s="17">
        <v>72164</v>
      </c>
      <c r="F33" s="344">
        <v>0</v>
      </c>
      <c r="G33" s="383">
        <v>0</v>
      </c>
      <c r="H33" s="17">
        <f t="shared" si="0"/>
        <v>0</v>
      </c>
      <c r="I33" s="17">
        <f t="shared" si="1"/>
        <v>0</v>
      </c>
      <c r="J33" s="17">
        <f t="shared" si="1"/>
        <v>0</v>
      </c>
      <c r="K33" s="17">
        <f t="shared" si="2"/>
        <v>0</v>
      </c>
    </row>
    <row r="34" spans="1:11" ht="12.75">
      <c r="A34" s="8">
        <v>26</v>
      </c>
      <c r="B34" s="9" t="s">
        <v>905</v>
      </c>
      <c r="C34" s="17">
        <f>'[1]AT-30'!C34</f>
        <v>0</v>
      </c>
      <c r="D34" s="17">
        <f>'[1]AT_20A_CentralCookingagency '!E37</f>
        <v>0</v>
      </c>
      <c r="E34" s="17">
        <f>'[1]AT_20A_CentralCookingagency '!F37</f>
        <v>0</v>
      </c>
      <c r="F34" s="381">
        <v>0</v>
      </c>
      <c r="G34" s="381">
        <v>0</v>
      </c>
      <c r="H34" s="17">
        <f t="shared" si="0"/>
        <v>0</v>
      </c>
      <c r="I34" s="17">
        <f t="shared" si="1"/>
        <v>0</v>
      </c>
      <c r="J34" s="17">
        <f t="shared" si="1"/>
        <v>0</v>
      </c>
      <c r="K34" s="17">
        <f t="shared" si="2"/>
        <v>0</v>
      </c>
    </row>
    <row r="35" spans="1:11" ht="12.75">
      <c r="A35" s="8">
        <v>27</v>
      </c>
      <c r="B35" s="9" t="s">
        <v>906</v>
      </c>
      <c r="C35" s="17">
        <f>'[1]AT-30'!C35</f>
        <v>0</v>
      </c>
      <c r="D35" s="17">
        <f>'[1]AT_20A_CentralCookingagency '!E38</f>
        <v>0</v>
      </c>
      <c r="E35" s="17">
        <f>'[1]AT_20A_CentralCookingagency '!F38</f>
        <v>0</v>
      </c>
      <c r="F35" s="381">
        <v>0</v>
      </c>
      <c r="G35" s="381">
        <v>0</v>
      </c>
      <c r="H35" s="17">
        <f t="shared" si="0"/>
        <v>0</v>
      </c>
      <c r="I35" s="17">
        <f t="shared" si="1"/>
        <v>0</v>
      </c>
      <c r="J35" s="17">
        <f t="shared" si="1"/>
        <v>0</v>
      </c>
      <c r="K35" s="17">
        <f t="shared" si="2"/>
        <v>0</v>
      </c>
    </row>
    <row r="36" spans="1:11" ht="12.75">
      <c r="A36" s="8">
        <v>28</v>
      </c>
      <c r="B36" s="9" t="s">
        <v>907</v>
      </c>
      <c r="C36" s="17">
        <f>'[1]AT-30'!C36</f>
        <v>0</v>
      </c>
      <c r="D36" s="17">
        <f>'[1]AT_20A_CentralCookingagency '!E39</f>
        <v>0</v>
      </c>
      <c r="E36" s="17">
        <f>'[1]AT_20A_CentralCookingagency '!F39</f>
        <v>0</v>
      </c>
      <c r="F36" s="381">
        <v>0</v>
      </c>
      <c r="G36" s="381">
        <v>0</v>
      </c>
      <c r="H36" s="17">
        <f t="shared" si="0"/>
        <v>0</v>
      </c>
      <c r="I36" s="17">
        <f t="shared" si="1"/>
        <v>0</v>
      </c>
      <c r="J36" s="17">
        <f t="shared" si="1"/>
        <v>0</v>
      </c>
      <c r="K36" s="17">
        <f t="shared" si="2"/>
        <v>0</v>
      </c>
    </row>
    <row r="37" spans="1:11" ht="12.75">
      <c r="A37" s="8">
        <v>29</v>
      </c>
      <c r="B37" s="9" t="s">
        <v>908</v>
      </c>
      <c r="C37" s="17">
        <f>'[1]AT-30'!C37</f>
        <v>0</v>
      </c>
      <c r="D37" s="17">
        <f>'[1]AT_20A_CentralCookingagency '!E40</f>
        <v>0</v>
      </c>
      <c r="E37" s="17">
        <f>'[1]AT_20A_CentralCookingagency '!F40</f>
        <v>0</v>
      </c>
      <c r="F37" s="381">
        <v>0</v>
      </c>
      <c r="G37" s="381">
        <v>0</v>
      </c>
      <c r="H37" s="17">
        <f t="shared" si="0"/>
        <v>0</v>
      </c>
      <c r="I37" s="17">
        <f t="shared" si="1"/>
        <v>0</v>
      </c>
      <c r="J37" s="17">
        <f t="shared" si="1"/>
        <v>0</v>
      </c>
      <c r="K37" s="17">
        <f t="shared" si="2"/>
        <v>0</v>
      </c>
    </row>
    <row r="38" spans="1:11" ht="12.75">
      <c r="A38" s="8">
        <v>30</v>
      </c>
      <c r="B38" s="9" t="s">
        <v>909</v>
      </c>
      <c r="C38" s="17">
        <f>'[1]AT-30'!C38</f>
        <v>0</v>
      </c>
      <c r="D38" s="17">
        <f>'[1]AT_20A_CentralCookingagency '!E41</f>
        <v>0</v>
      </c>
      <c r="E38" s="17">
        <f>'[1]AT_20A_CentralCookingagency '!F41</f>
        <v>0</v>
      </c>
      <c r="F38" s="381">
        <v>0</v>
      </c>
      <c r="G38" s="381">
        <v>0</v>
      </c>
      <c r="H38" s="17">
        <f t="shared" si="0"/>
        <v>0</v>
      </c>
      <c r="I38" s="17">
        <f t="shared" si="1"/>
        <v>0</v>
      </c>
      <c r="J38" s="17">
        <f t="shared" si="1"/>
        <v>0</v>
      </c>
      <c r="K38" s="17">
        <f t="shared" si="2"/>
        <v>0</v>
      </c>
    </row>
    <row r="39" spans="1:11" ht="12.75">
      <c r="A39" s="8">
        <v>31</v>
      </c>
      <c r="B39" s="9" t="s">
        <v>910</v>
      </c>
      <c r="C39" s="17">
        <f>'[1]AT-30'!C39</f>
        <v>0</v>
      </c>
      <c r="D39" s="17">
        <f>'[1]AT_20A_CentralCookingagency '!E42</f>
        <v>0</v>
      </c>
      <c r="E39" s="17">
        <f>'[1]AT_20A_CentralCookingagency '!F42</f>
        <v>0</v>
      </c>
      <c r="F39" s="381">
        <v>0</v>
      </c>
      <c r="G39" s="381">
        <v>0</v>
      </c>
      <c r="H39" s="17">
        <f t="shared" si="0"/>
        <v>0</v>
      </c>
      <c r="I39" s="17">
        <f t="shared" si="1"/>
        <v>0</v>
      </c>
      <c r="J39" s="17">
        <f t="shared" si="1"/>
        <v>0</v>
      </c>
      <c r="K39" s="17">
        <f t="shared" si="2"/>
        <v>0</v>
      </c>
    </row>
    <row r="40" spans="1:11" ht="12.75">
      <c r="A40" s="8">
        <v>32</v>
      </c>
      <c r="B40" s="9" t="s">
        <v>911</v>
      </c>
      <c r="C40" s="17">
        <f>'[1]AT-30'!C40</f>
        <v>0</v>
      </c>
      <c r="D40" s="17">
        <f>'[1]AT_20A_CentralCookingagency '!E43</f>
        <v>0</v>
      </c>
      <c r="E40" s="17">
        <f>'[1]AT_20A_CentralCookingagency '!F43</f>
        <v>0</v>
      </c>
      <c r="F40" s="381">
        <v>0</v>
      </c>
      <c r="G40" s="381">
        <v>0</v>
      </c>
      <c r="H40" s="17">
        <f t="shared" si="0"/>
        <v>0</v>
      </c>
      <c r="I40" s="17">
        <f t="shared" si="1"/>
        <v>0</v>
      </c>
      <c r="J40" s="17">
        <f t="shared" si="1"/>
        <v>0</v>
      </c>
      <c r="K40" s="17">
        <f t="shared" si="2"/>
        <v>0</v>
      </c>
    </row>
    <row r="41" spans="1:11" ht="12.75">
      <c r="A41" s="8">
        <v>33</v>
      </c>
      <c r="B41" s="9" t="s">
        <v>912</v>
      </c>
      <c r="C41" s="17">
        <f>'[1]AT-30'!C41</f>
        <v>0</v>
      </c>
      <c r="D41" s="17">
        <f>'[1]AT_20A_CentralCookingagency '!E44</f>
        <v>0</v>
      </c>
      <c r="E41" s="17">
        <f>'[1]AT_20A_CentralCookingagency '!F44</f>
        <v>0</v>
      </c>
      <c r="F41" s="381">
        <v>0</v>
      </c>
      <c r="G41" s="381">
        <v>0</v>
      </c>
      <c r="H41" s="17">
        <f t="shared" si="0"/>
        <v>0</v>
      </c>
      <c r="I41" s="17">
        <f t="shared" si="1"/>
        <v>0</v>
      </c>
      <c r="J41" s="17">
        <f t="shared" si="1"/>
        <v>0</v>
      </c>
      <c r="K41" s="17">
        <f t="shared" si="2"/>
        <v>0</v>
      </c>
    </row>
    <row r="42" spans="1:11" ht="12.75">
      <c r="A42" s="780" t="s">
        <v>17</v>
      </c>
      <c r="B42" s="781"/>
      <c r="C42" s="3">
        <f>SUM(C9:C41)</f>
        <v>9</v>
      </c>
      <c r="D42" s="3">
        <f aca="true" t="shared" si="3" ref="D42:K42">SUM(D9:D41)</f>
        <v>3327</v>
      </c>
      <c r="E42" s="3">
        <f t="shared" si="3"/>
        <v>546590</v>
      </c>
      <c r="F42" s="3">
        <f t="shared" si="3"/>
        <v>362</v>
      </c>
      <c r="G42" s="3">
        <v>0</v>
      </c>
      <c r="H42" s="3">
        <f t="shared" si="3"/>
        <v>362</v>
      </c>
      <c r="I42" s="3">
        <f t="shared" si="3"/>
        <v>25.339999999999996</v>
      </c>
      <c r="J42" s="3">
        <f t="shared" si="3"/>
        <v>0</v>
      </c>
      <c r="K42" s="3">
        <f t="shared" si="3"/>
        <v>25.339999999999996</v>
      </c>
    </row>
    <row r="44" ht="12.75">
      <c r="A44" s="14" t="s">
        <v>449</v>
      </c>
    </row>
    <row r="46" spans="1:11" ht="15.75">
      <c r="A46" s="202"/>
      <c r="B46" s="202"/>
      <c r="C46" s="202"/>
      <c r="D46" s="202"/>
      <c r="I46" s="794" t="s">
        <v>929</v>
      </c>
      <c r="J46" s="794"/>
      <c r="K46" s="794"/>
    </row>
    <row r="47" spans="1:11" ht="15.75">
      <c r="A47" s="202"/>
      <c r="B47" s="202"/>
      <c r="C47" s="202"/>
      <c r="D47" s="202"/>
      <c r="I47" s="794" t="s">
        <v>476</v>
      </c>
      <c r="J47" s="794"/>
      <c r="K47" s="794"/>
    </row>
    <row r="48" spans="1:11" ht="15.75">
      <c r="A48" s="202"/>
      <c r="B48" s="202"/>
      <c r="C48" s="202"/>
      <c r="D48" s="202"/>
      <c r="I48" s="794" t="s">
        <v>1089</v>
      </c>
      <c r="J48" s="794"/>
      <c r="K48" s="794"/>
    </row>
    <row r="49" spans="1:11" ht="12.75">
      <c r="A49" s="202" t="s">
        <v>12</v>
      </c>
      <c r="C49" s="202"/>
      <c r="D49" s="202"/>
      <c r="I49" s="207"/>
      <c r="J49" s="207"/>
      <c r="K49" s="207"/>
    </row>
  </sheetData>
  <sheetProtection/>
  <mergeCells count="14">
    <mergeCell ref="A1:I1"/>
    <mergeCell ref="J1:K1"/>
    <mergeCell ref="A2:K2"/>
    <mergeCell ref="A4:K4"/>
    <mergeCell ref="J5:L5"/>
    <mergeCell ref="A6:A7"/>
    <mergeCell ref="B6:B7"/>
    <mergeCell ref="C6:C7"/>
    <mergeCell ref="I47:K47"/>
    <mergeCell ref="I48:K48"/>
    <mergeCell ref="D6:H6"/>
    <mergeCell ref="I6:K6"/>
    <mergeCell ref="A42:B42"/>
    <mergeCell ref="I46:K46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71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view="pageBreakPreview" zoomScale="80" zoomScaleSheetLayoutView="80" zoomScalePageLayoutView="0" workbookViewId="0" topLeftCell="A19">
      <selection activeCell="L44" sqref="L44:N46"/>
    </sheetView>
  </sheetViews>
  <sheetFormatPr defaultColWidth="9.140625" defaultRowHeight="12.75"/>
  <cols>
    <col min="1" max="1" width="12.140625" style="0" customWidth="1"/>
    <col min="2" max="2" width="15.28125" style="0" customWidth="1"/>
    <col min="3" max="3" width="16.421875" style="0" customWidth="1"/>
    <col min="4" max="4" width="24.28125" style="0" customWidth="1"/>
    <col min="5" max="5" width="11.421875" style="0" customWidth="1"/>
    <col min="6" max="6" width="10.28125" style="0" customWidth="1"/>
    <col min="7" max="7" width="12.421875" style="0" customWidth="1"/>
    <col min="8" max="8" width="10.00390625" style="0" customWidth="1"/>
    <col min="9" max="9" width="12.00390625" style="0" customWidth="1"/>
    <col min="10" max="10" width="8.7109375" style="0" customWidth="1"/>
    <col min="11" max="11" width="14.140625" style="0" customWidth="1"/>
    <col min="12" max="12" width="8.7109375" style="0" customWidth="1"/>
    <col min="13" max="13" width="11.28125" style="0" customWidth="1"/>
    <col min="14" max="14" width="8.7109375" style="0" customWidth="1"/>
    <col min="15" max="15" width="11.7109375" style="0" customWidth="1"/>
  </cols>
  <sheetData>
    <row r="1" spans="1:15" ht="18">
      <c r="A1" s="852" t="s">
        <v>0</v>
      </c>
      <c r="B1" s="852"/>
      <c r="C1" s="852"/>
      <c r="D1" s="852"/>
      <c r="E1" s="852"/>
      <c r="F1" s="852"/>
      <c r="G1" s="852"/>
      <c r="H1" s="852"/>
      <c r="I1" s="852"/>
      <c r="J1" s="852"/>
      <c r="K1" s="852"/>
      <c r="L1" s="852"/>
      <c r="M1" s="852"/>
      <c r="N1" s="852"/>
      <c r="O1" s="234" t="s">
        <v>522</v>
      </c>
    </row>
    <row r="2" spans="1:15" ht="21">
      <c r="A2" s="853" t="s">
        <v>697</v>
      </c>
      <c r="B2" s="853"/>
      <c r="C2" s="853"/>
      <c r="D2" s="853"/>
      <c r="E2" s="853"/>
      <c r="F2" s="853"/>
      <c r="G2" s="853"/>
      <c r="H2" s="853"/>
      <c r="I2" s="853"/>
      <c r="J2" s="853"/>
      <c r="K2" s="853"/>
      <c r="L2" s="853"/>
      <c r="M2" s="853"/>
      <c r="N2" s="853"/>
      <c r="O2" s="853"/>
    </row>
    <row r="3" spans="1:11" ht="15">
      <c r="A3" s="195"/>
      <c r="B3" s="195"/>
      <c r="C3" s="195"/>
      <c r="D3" s="195"/>
      <c r="E3" s="195"/>
      <c r="F3" s="195"/>
      <c r="G3" s="195"/>
      <c r="H3" s="195"/>
      <c r="I3" s="195"/>
      <c r="J3" s="195"/>
      <c r="K3" s="195"/>
    </row>
    <row r="4" spans="1:15" ht="18">
      <c r="A4" s="852" t="s">
        <v>521</v>
      </c>
      <c r="B4" s="852"/>
      <c r="C4" s="852"/>
      <c r="D4" s="852"/>
      <c r="E4" s="852"/>
      <c r="F4" s="852"/>
      <c r="G4" s="852"/>
      <c r="H4" s="852"/>
      <c r="I4" s="852"/>
      <c r="J4" s="852"/>
      <c r="K4" s="852"/>
      <c r="L4" s="852"/>
      <c r="M4" s="852"/>
      <c r="N4" s="852"/>
      <c r="O4" s="852"/>
    </row>
    <row r="5" spans="1:15" ht="15" customHeight="1">
      <c r="A5" s="196" t="s">
        <v>251</v>
      </c>
      <c r="B5" s="196"/>
      <c r="C5" s="196"/>
      <c r="D5" s="196"/>
      <c r="E5" s="196"/>
      <c r="F5" s="196"/>
      <c r="G5" s="196"/>
      <c r="H5" s="196"/>
      <c r="I5" s="196"/>
      <c r="J5" s="196"/>
      <c r="K5" s="195"/>
      <c r="M5" s="952" t="s">
        <v>776</v>
      </c>
      <c r="N5" s="952"/>
      <c r="O5" s="952"/>
    </row>
    <row r="6" spans="1:15" ht="63.75" customHeight="1">
      <c r="A6" s="972" t="s">
        <v>2</v>
      </c>
      <c r="B6" s="972" t="s">
        <v>3</v>
      </c>
      <c r="C6" s="972" t="s">
        <v>303</v>
      </c>
      <c r="D6" s="977" t="s">
        <v>304</v>
      </c>
      <c r="E6" s="977" t="s">
        <v>305</v>
      </c>
      <c r="F6" s="977" t="s">
        <v>306</v>
      </c>
      <c r="G6" s="977" t="s">
        <v>307</v>
      </c>
      <c r="H6" s="972" t="s">
        <v>308</v>
      </c>
      <c r="I6" s="972"/>
      <c r="J6" s="972" t="s">
        <v>309</v>
      </c>
      <c r="K6" s="972"/>
      <c r="L6" s="972" t="s">
        <v>310</v>
      </c>
      <c r="M6" s="972"/>
      <c r="N6" s="972" t="s">
        <v>311</v>
      </c>
      <c r="O6" s="972"/>
    </row>
    <row r="7" spans="1:15" ht="63.75" customHeight="1">
      <c r="A7" s="972"/>
      <c r="B7" s="972"/>
      <c r="C7" s="972"/>
      <c r="D7" s="978"/>
      <c r="E7" s="978"/>
      <c r="F7" s="978"/>
      <c r="G7" s="978"/>
      <c r="H7" s="227" t="s">
        <v>312</v>
      </c>
      <c r="I7" s="227" t="s">
        <v>313</v>
      </c>
      <c r="J7" s="227" t="s">
        <v>312</v>
      </c>
      <c r="K7" s="227" t="s">
        <v>313</v>
      </c>
      <c r="L7" s="227" t="s">
        <v>312</v>
      </c>
      <c r="M7" s="227" t="s">
        <v>313</v>
      </c>
      <c r="N7" s="227" t="s">
        <v>312</v>
      </c>
      <c r="O7" s="227" t="s">
        <v>313</v>
      </c>
    </row>
    <row r="8" spans="1:15" ht="15">
      <c r="A8" s="199" t="s">
        <v>258</v>
      </c>
      <c r="B8" s="199" t="s">
        <v>259</v>
      </c>
      <c r="C8" s="199" t="s">
        <v>260</v>
      </c>
      <c r="D8" s="199" t="s">
        <v>261</v>
      </c>
      <c r="E8" s="199" t="s">
        <v>262</v>
      </c>
      <c r="F8" s="199" t="s">
        <v>263</v>
      </c>
      <c r="G8" s="199" t="s">
        <v>264</v>
      </c>
      <c r="H8" s="199" t="s">
        <v>265</v>
      </c>
      <c r="I8" s="199" t="s">
        <v>284</v>
      </c>
      <c r="J8" s="199" t="s">
        <v>285</v>
      </c>
      <c r="K8" s="199" t="s">
        <v>286</v>
      </c>
      <c r="L8" s="199" t="s">
        <v>314</v>
      </c>
      <c r="M8" s="199" t="s">
        <v>315</v>
      </c>
      <c r="N8" s="199" t="s">
        <v>316</v>
      </c>
      <c r="O8" s="199" t="s">
        <v>317</v>
      </c>
    </row>
    <row r="9" spans="1:15" ht="15">
      <c r="A9" s="384">
        <v>1</v>
      </c>
      <c r="B9" s="385" t="s">
        <v>879</v>
      </c>
      <c r="C9" s="386">
        <f>'[1]AT_20A_CentralCookingagency '!D12</f>
        <v>2</v>
      </c>
      <c r="D9" s="387" t="s">
        <v>919</v>
      </c>
      <c r="E9" s="386">
        <f>'[1]AT_20A_CentralCookingagency '!E12</f>
        <v>497</v>
      </c>
      <c r="F9" s="388">
        <v>112147</v>
      </c>
      <c r="G9" s="388">
        <v>40</v>
      </c>
      <c r="H9" s="586">
        <f>F9*171*125/1000000</f>
        <v>2397.142125</v>
      </c>
      <c r="I9" s="586">
        <v>2316.786</v>
      </c>
      <c r="J9" s="587">
        <v>1006.32</v>
      </c>
      <c r="K9" s="587">
        <v>960.28</v>
      </c>
      <c r="L9" s="587">
        <v>48.25</v>
      </c>
      <c r="M9" s="587">
        <v>42.22</v>
      </c>
      <c r="N9" s="587">
        <f>H9*750/100000</f>
        <v>17.9785659375</v>
      </c>
      <c r="O9" s="587">
        <v>17.14</v>
      </c>
    </row>
    <row r="10" spans="1:15" ht="15">
      <c r="A10" s="384">
        <v>2</v>
      </c>
      <c r="B10" s="385" t="s">
        <v>881</v>
      </c>
      <c r="C10" s="386">
        <f>'[1]AT_20A_CentralCookingagency '!D13</f>
        <v>0</v>
      </c>
      <c r="D10" s="389"/>
      <c r="E10" s="386">
        <f>'[1]AT_20A_CentralCookingagency '!E13</f>
        <v>0</v>
      </c>
      <c r="F10" s="388">
        <f>'[1]AT_20A_CentralCookingagency '!F13</f>
        <v>0</v>
      </c>
      <c r="G10" s="388">
        <v>0</v>
      </c>
      <c r="H10" s="586">
        <f aca="true" t="shared" si="0" ref="H10:H33">F10*171*125/1000000</f>
        <v>0</v>
      </c>
      <c r="I10" s="586">
        <f aca="true" t="shared" si="1" ref="I10:I41">F10*118*162/1000000</f>
        <v>0</v>
      </c>
      <c r="J10" s="587">
        <f aca="true" t="shared" si="2" ref="J10:J41">F10*171*5.1/100000</f>
        <v>0</v>
      </c>
      <c r="K10" s="587">
        <f aca="true" t="shared" si="3" ref="K10:K41">F10*162*4.5/100000</f>
        <v>0</v>
      </c>
      <c r="L10" s="587">
        <f>'[1]AT-29'!H10*8*1000/100000</f>
        <v>0</v>
      </c>
      <c r="M10" s="587">
        <f>'[1]AT-29'!K10</f>
        <v>0</v>
      </c>
      <c r="N10" s="587">
        <f aca="true" t="shared" si="4" ref="N10:O40">H10*750/100000</f>
        <v>0</v>
      </c>
      <c r="O10" s="587">
        <f t="shared" si="4"/>
        <v>0</v>
      </c>
    </row>
    <row r="11" spans="1:15" ht="15">
      <c r="A11" s="384">
        <v>3</v>
      </c>
      <c r="B11" s="385" t="s">
        <v>882</v>
      </c>
      <c r="C11" s="386">
        <f>'[1]AT_20A_CentralCookingagency '!D14</f>
        <v>0</v>
      </c>
      <c r="D11" s="389"/>
      <c r="E11" s="386">
        <f>'[1]AT_20A_CentralCookingagency '!E14</f>
        <v>0</v>
      </c>
      <c r="F11" s="388">
        <f>'[1]AT_20A_CentralCookingagency '!F14</f>
        <v>0</v>
      </c>
      <c r="G11" s="388">
        <v>0</v>
      </c>
      <c r="H11" s="586">
        <f t="shared" si="0"/>
        <v>0</v>
      </c>
      <c r="I11" s="586">
        <f t="shared" si="1"/>
        <v>0</v>
      </c>
      <c r="J11" s="587">
        <f t="shared" si="2"/>
        <v>0</v>
      </c>
      <c r="K11" s="587">
        <f t="shared" si="3"/>
        <v>0</v>
      </c>
      <c r="L11" s="587">
        <v>0</v>
      </c>
      <c r="M11" s="587">
        <v>0</v>
      </c>
      <c r="N11" s="587">
        <f t="shared" si="4"/>
        <v>0</v>
      </c>
      <c r="O11" s="587">
        <f t="shared" si="4"/>
        <v>0</v>
      </c>
    </row>
    <row r="12" spans="1:15" ht="15">
      <c r="A12" s="384">
        <v>4</v>
      </c>
      <c r="B12" s="385" t="s">
        <v>883</v>
      </c>
      <c r="C12" s="386">
        <f>'[1]AT_20A_CentralCookingagency '!D15</f>
        <v>0</v>
      </c>
      <c r="D12" s="389"/>
      <c r="E12" s="386">
        <f>'[1]AT_20A_CentralCookingagency '!E15</f>
        <v>0</v>
      </c>
      <c r="F12" s="388">
        <f>'[1]AT_20A_CentralCookingagency '!F15</f>
        <v>0</v>
      </c>
      <c r="G12" s="388">
        <v>0</v>
      </c>
      <c r="H12" s="586">
        <f t="shared" si="0"/>
        <v>0</v>
      </c>
      <c r="I12" s="586">
        <f t="shared" si="1"/>
        <v>0</v>
      </c>
      <c r="J12" s="587">
        <f t="shared" si="2"/>
        <v>0</v>
      </c>
      <c r="K12" s="587">
        <f t="shared" si="3"/>
        <v>0</v>
      </c>
      <c r="L12" s="587">
        <v>0</v>
      </c>
      <c r="M12" s="587">
        <v>0</v>
      </c>
      <c r="N12" s="587">
        <f t="shared" si="4"/>
        <v>0</v>
      </c>
      <c r="O12" s="587">
        <f t="shared" si="4"/>
        <v>0</v>
      </c>
    </row>
    <row r="13" spans="1:15" ht="15">
      <c r="A13" s="384">
        <v>5</v>
      </c>
      <c r="B13" s="385" t="s">
        <v>884</v>
      </c>
      <c r="C13" s="386">
        <f>'[1]AT_20A_CentralCookingagency '!D16</f>
        <v>0</v>
      </c>
      <c r="D13" s="389"/>
      <c r="E13" s="386">
        <f>'[1]AT_20A_CentralCookingagency '!E16</f>
        <v>0</v>
      </c>
      <c r="F13" s="388">
        <f>'[1]AT_20A_CentralCookingagency '!F16</f>
        <v>0</v>
      </c>
      <c r="G13" s="388">
        <v>0</v>
      </c>
      <c r="H13" s="586">
        <f t="shared" si="0"/>
        <v>0</v>
      </c>
      <c r="I13" s="586">
        <f t="shared" si="1"/>
        <v>0</v>
      </c>
      <c r="J13" s="587">
        <f t="shared" si="2"/>
        <v>0</v>
      </c>
      <c r="K13" s="587">
        <f t="shared" si="3"/>
        <v>0</v>
      </c>
      <c r="L13" s="587">
        <v>0</v>
      </c>
      <c r="M13" s="587">
        <f>'[1]AT-29'!K13</f>
        <v>0</v>
      </c>
      <c r="N13" s="587">
        <f t="shared" si="4"/>
        <v>0</v>
      </c>
      <c r="O13" s="587">
        <f t="shared" si="4"/>
        <v>0</v>
      </c>
    </row>
    <row r="14" spans="1:15" ht="15">
      <c r="A14" s="384">
        <v>6</v>
      </c>
      <c r="B14" s="385" t="s">
        <v>885</v>
      </c>
      <c r="C14" s="386">
        <f>'[1]AT_20A_CentralCookingagency '!D17</f>
        <v>0</v>
      </c>
      <c r="D14" s="389"/>
      <c r="E14" s="386">
        <f>'[1]AT_20A_CentralCookingagency '!E17</f>
        <v>0</v>
      </c>
      <c r="F14" s="388">
        <f>'[1]AT_20A_CentralCookingagency '!F17</f>
        <v>0</v>
      </c>
      <c r="G14" s="388">
        <v>0</v>
      </c>
      <c r="H14" s="586">
        <f t="shared" si="0"/>
        <v>0</v>
      </c>
      <c r="I14" s="586">
        <f t="shared" si="1"/>
        <v>0</v>
      </c>
      <c r="J14" s="587">
        <f t="shared" si="2"/>
        <v>0</v>
      </c>
      <c r="K14" s="587">
        <f t="shared" si="3"/>
        <v>0</v>
      </c>
      <c r="L14" s="587">
        <v>0</v>
      </c>
      <c r="M14" s="587">
        <f>'[1]AT-29'!K14</f>
        <v>0</v>
      </c>
      <c r="N14" s="587">
        <f t="shared" si="4"/>
        <v>0</v>
      </c>
      <c r="O14" s="587">
        <f t="shared" si="4"/>
        <v>0</v>
      </c>
    </row>
    <row r="15" spans="1:15" ht="15">
      <c r="A15" s="384">
        <v>7</v>
      </c>
      <c r="B15" s="385" t="s">
        <v>886</v>
      </c>
      <c r="C15" s="386">
        <f>'[1]AT_20A_CentralCookingagency '!D18</f>
        <v>0</v>
      </c>
      <c r="D15" s="389"/>
      <c r="E15" s="386">
        <f>'[1]AT_20A_CentralCookingagency '!E18</f>
        <v>0</v>
      </c>
      <c r="F15" s="388">
        <f>'[1]AT_20A_CentralCookingagency '!F18</f>
        <v>0</v>
      </c>
      <c r="G15" s="388">
        <v>0</v>
      </c>
      <c r="H15" s="586">
        <f t="shared" si="0"/>
        <v>0</v>
      </c>
      <c r="I15" s="586">
        <f t="shared" si="1"/>
        <v>0</v>
      </c>
      <c r="J15" s="587">
        <f t="shared" si="2"/>
        <v>0</v>
      </c>
      <c r="K15" s="587">
        <f t="shared" si="3"/>
        <v>0</v>
      </c>
      <c r="L15" s="587">
        <v>0</v>
      </c>
      <c r="M15" s="587">
        <f>'[1]AT-29'!K15</f>
        <v>0</v>
      </c>
      <c r="N15" s="587">
        <f t="shared" si="4"/>
        <v>0</v>
      </c>
      <c r="O15" s="587">
        <f t="shared" si="4"/>
        <v>0</v>
      </c>
    </row>
    <row r="16" spans="1:15" ht="15">
      <c r="A16" s="384">
        <v>8</v>
      </c>
      <c r="B16" s="385" t="s">
        <v>887</v>
      </c>
      <c r="C16" s="386">
        <v>1</v>
      </c>
      <c r="D16" s="389" t="s">
        <v>920</v>
      </c>
      <c r="E16" s="386">
        <v>56</v>
      </c>
      <c r="F16" s="388">
        <v>13335</v>
      </c>
      <c r="G16" s="388">
        <v>0</v>
      </c>
      <c r="H16" s="586">
        <f t="shared" si="0"/>
        <v>285.035625</v>
      </c>
      <c r="I16" s="586">
        <f>F16*118*162/1000000</f>
        <v>254.91186</v>
      </c>
      <c r="J16" s="587">
        <f t="shared" si="2"/>
        <v>116.294535</v>
      </c>
      <c r="K16" s="587">
        <f t="shared" si="3"/>
        <v>97.21215</v>
      </c>
      <c r="L16" s="587">
        <v>0</v>
      </c>
      <c r="M16" s="587">
        <v>0</v>
      </c>
      <c r="N16" s="587">
        <f t="shared" si="4"/>
        <v>2.1377671875</v>
      </c>
      <c r="O16" s="587">
        <f t="shared" si="4"/>
        <v>1.91183895</v>
      </c>
    </row>
    <row r="17" spans="1:15" ht="15">
      <c r="A17" s="384">
        <v>9</v>
      </c>
      <c r="B17" s="385" t="s">
        <v>913</v>
      </c>
      <c r="C17" s="386">
        <f>'[1]AT_20A_CentralCookingagency '!D20</f>
        <v>0</v>
      </c>
      <c r="D17" s="389"/>
      <c r="E17" s="386">
        <f>'[1]AT_20A_CentralCookingagency '!E20</f>
        <v>0</v>
      </c>
      <c r="F17" s="388">
        <f>'[1]AT_20A_CentralCookingagency '!F20</f>
        <v>0</v>
      </c>
      <c r="G17" s="388">
        <v>0</v>
      </c>
      <c r="H17" s="586">
        <f t="shared" si="0"/>
        <v>0</v>
      </c>
      <c r="I17" s="586">
        <f t="shared" si="1"/>
        <v>0</v>
      </c>
      <c r="J17" s="587">
        <f t="shared" si="2"/>
        <v>0</v>
      </c>
      <c r="K17" s="587">
        <f t="shared" si="3"/>
        <v>0</v>
      </c>
      <c r="L17" s="587">
        <v>0</v>
      </c>
      <c r="M17" s="587">
        <f>'[1]AT-29'!K17</f>
        <v>0</v>
      </c>
      <c r="N17" s="587">
        <f t="shared" si="4"/>
        <v>0</v>
      </c>
      <c r="O17" s="587">
        <f t="shared" si="4"/>
        <v>0</v>
      </c>
    </row>
    <row r="18" spans="1:15" ht="15">
      <c r="A18" s="384">
        <v>10</v>
      </c>
      <c r="B18" s="385" t="s">
        <v>889</v>
      </c>
      <c r="C18" s="386">
        <f>'[1]AT_20A_CentralCookingagency '!D21</f>
        <v>0</v>
      </c>
      <c r="D18" s="389"/>
      <c r="E18" s="386">
        <f>'[1]AT_20A_CentralCookingagency '!E21</f>
        <v>0</v>
      </c>
      <c r="F18" s="388">
        <f>'[1]AT_20A_CentralCookingagency '!F21</f>
        <v>0</v>
      </c>
      <c r="G18" s="388">
        <v>0</v>
      </c>
      <c r="H18" s="586">
        <f t="shared" si="0"/>
        <v>0</v>
      </c>
      <c r="I18" s="586">
        <f t="shared" si="1"/>
        <v>0</v>
      </c>
      <c r="J18" s="587">
        <f t="shared" si="2"/>
        <v>0</v>
      </c>
      <c r="K18" s="587">
        <f t="shared" si="3"/>
        <v>0</v>
      </c>
      <c r="L18" s="587">
        <f>'[1]AT-29'!H18*8*1000/100000</f>
        <v>0</v>
      </c>
      <c r="M18" s="587">
        <f>'[1]AT-29'!K18</f>
        <v>0</v>
      </c>
      <c r="N18" s="587">
        <f t="shared" si="4"/>
        <v>0</v>
      </c>
      <c r="O18" s="587">
        <f t="shared" si="4"/>
        <v>0</v>
      </c>
    </row>
    <row r="19" spans="1:15" ht="15">
      <c r="A19" s="384">
        <v>11</v>
      </c>
      <c r="B19" s="385" t="s">
        <v>890</v>
      </c>
      <c r="C19" s="386">
        <f>'[1]AT_20A_CentralCookingagency '!D22</f>
        <v>1</v>
      </c>
      <c r="D19" s="389" t="s">
        <v>920</v>
      </c>
      <c r="E19" s="386">
        <f>'[1]AT_20A_CentralCookingagency '!E22</f>
        <v>430</v>
      </c>
      <c r="F19" s="388">
        <v>79158</v>
      </c>
      <c r="G19" s="388">
        <v>40</v>
      </c>
      <c r="H19" s="586">
        <f t="shared" si="0"/>
        <v>1692.00225</v>
      </c>
      <c r="I19" s="586">
        <v>1621.654</v>
      </c>
      <c r="J19" s="587">
        <f t="shared" si="2"/>
        <v>690.336918</v>
      </c>
      <c r="K19" s="587">
        <v>618.53</v>
      </c>
      <c r="L19" s="587">
        <f>'[1]AT-29'!H19*8*1000/100000</f>
        <v>40.4</v>
      </c>
      <c r="M19" s="587">
        <f>'[1]AT-29'!K19</f>
        <v>35.35</v>
      </c>
      <c r="N19" s="587">
        <f t="shared" si="4"/>
        <v>12.690016875</v>
      </c>
      <c r="O19" s="587">
        <v>11.98</v>
      </c>
    </row>
    <row r="20" spans="1:15" ht="15">
      <c r="A20" s="384">
        <v>12</v>
      </c>
      <c r="B20" s="385" t="s">
        <v>891</v>
      </c>
      <c r="C20" s="386">
        <f>'[1]AT_20A_CentralCookingagency '!D23</f>
        <v>0</v>
      </c>
      <c r="D20" s="389"/>
      <c r="E20" s="386">
        <f>'[1]AT_20A_CentralCookingagency '!E23</f>
        <v>0</v>
      </c>
      <c r="F20" s="388">
        <f>'[1]AT_20A_CentralCookingagency '!F23</f>
        <v>0</v>
      </c>
      <c r="G20" s="388">
        <v>0</v>
      </c>
      <c r="H20" s="586">
        <f t="shared" si="0"/>
        <v>0</v>
      </c>
      <c r="I20" s="586">
        <f t="shared" si="1"/>
        <v>0</v>
      </c>
      <c r="J20" s="587">
        <f t="shared" si="2"/>
        <v>0</v>
      </c>
      <c r="K20" s="587">
        <f t="shared" si="3"/>
        <v>0</v>
      </c>
      <c r="L20" s="587">
        <f>'[1]AT-29'!H20*8*1000/100000</f>
        <v>0</v>
      </c>
      <c r="M20" s="587">
        <f>'[1]AT-29'!K20</f>
        <v>0</v>
      </c>
      <c r="N20" s="587">
        <f t="shared" si="4"/>
        <v>0</v>
      </c>
      <c r="O20" s="587">
        <f t="shared" si="4"/>
        <v>0</v>
      </c>
    </row>
    <row r="21" spans="1:15" ht="15">
      <c r="A21" s="384">
        <v>13</v>
      </c>
      <c r="B21" s="385" t="s">
        <v>892</v>
      </c>
      <c r="C21" s="386">
        <f>'[1]AT_20A_CentralCookingagency '!D24</f>
        <v>0</v>
      </c>
      <c r="D21" s="389"/>
      <c r="E21" s="386">
        <f>'[1]AT_20A_CentralCookingagency '!E24</f>
        <v>0</v>
      </c>
      <c r="F21" s="388">
        <f>'[1]AT_20A_CentralCookingagency '!F24</f>
        <v>0</v>
      </c>
      <c r="G21" s="388">
        <v>0</v>
      </c>
      <c r="H21" s="586">
        <f t="shared" si="0"/>
        <v>0</v>
      </c>
      <c r="I21" s="586">
        <f t="shared" si="1"/>
        <v>0</v>
      </c>
      <c r="J21" s="587">
        <f t="shared" si="2"/>
        <v>0</v>
      </c>
      <c r="K21" s="587">
        <f t="shared" si="3"/>
        <v>0</v>
      </c>
      <c r="L21" s="587">
        <f>'[1]AT-29'!H21*8*1000/100000</f>
        <v>0</v>
      </c>
      <c r="M21" s="587">
        <f>'[1]AT-29'!K21</f>
        <v>0</v>
      </c>
      <c r="N21" s="587">
        <f t="shared" si="4"/>
        <v>0</v>
      </c>
      <c r="O21" s="587">
        <f t="shared" si="4"/>
        <v>0</v>
      </c>
    </row>
    <row r="22" spans="1:15" ht="15">
      <c r="A22" s="384">
        <v>14</v>
      </c>
      <c r="B22" s="385" t="s">
        <v>893</v>
      </c>
      <c r="C22" s="386">
        <f>'[1]AT_20A_CentralCookingagency '!D25</f>
        <v>0</v>
      </c>
      <c r="D22" s="389"/>
      <c r="E22" s="386">
        <f>'[1]AT_20A_CentralCookingagency '!E25</f>
        <v>0</v>
      </c>
      <c r="F22" s="388">
        <f>'[1]AT_20A_CentralCookingagency '!F25</f>
        <v>0</v>
      </c>
      <c r="G22" s="388">
        <v>0</v>
      </c>
      <c r="H22" s="586">
        <f t="shared" si="0"/>
        <v>0</v>
      </c>
      <c r="I22" s="586">
        <f t="shared" si="1"/>
        <v>0</v>
      </c>
      <c r="J22" s="587">
        <f t="shared" si="2"/>
        <v>0</v>
      </c>
      <c r="K22" s="587">
        <f t="shared" si="3"/>
        <v>0</v>
      </c>
      <c r="L22" s="587">
        <v>0</v>
      </c>
      <c r="M22" s="587">
        <v>0</v>
      </c>
      <c r="N22" s="587">
        <f t="shared" si="4"/>
        <v>0</v>
      </c>
      <c r="O22" s="587">
        <f t="shared" si="4"/>
        <v>0</v>
      </c>
    </row>
    <row r="23" spans="1:15" ht="15">
      <c r="A23" s="384">
        <v>15</v>
      </c>
      <c r="B23" s="385" t="s">
        <v>894</v>
      </c>
      <c r="C23" s="386">
        <f>'[1]AT_20A_CentralCookingagency '!D26</f>
        <v>0</v>
      </c>
      <c r="D23" s="389"/>
      <c r="E23" s="386">
        <f>'[1]AT_20A_CentralCookingagency '!E26</f>
        <v>0</v>
      </c>
      <c r="F23" s="388">
        <f>'[1]AT_20A_CentralCookingagency '!F26</f>
        <v>0</v>
      </c>
      <c r="G23" s="390">
        <v>0</v>
      </c>
      <c r="H23" s="586">
        <f t="shared" si="0"/>
        <v>0</v>
      </c>
      <c r="I23" s="586">
        <f t="shared" si="1"/>
        <v>0</v>
      </c>
      <c r="J23" s="587">
        <f t="shared" si="2"/>
        <v>0</v>
      </c>
      <c r="K23" s="587">
        <f t="shared" si="3"/>
        <v>0</v>
      </c>
      <c r="L23" s="587">
        <f>'[1]AT-29'!H23*8*1000/100000</f>
        <v>0</v>
      </c>
      <c r="M23" s="587">
        <f>'[1]AT-29'!K23</f>
        <v>0</v>
      </c>
      <c r="N23" s="587">
        <f t="shared" si="4"/>
        <v>0</v>
      </c>
      <c r="O23" s="587">
        <f t="shared" si="4"/>
        <v>0</v>
      </c>
    </row>
    <row r="24" spans="1:15" ht="15">
      <c r="A24" s="384">
        <v>16</v>
      </c>
      <c r="B24" s="385" t="s">
        <v>895</v>
      </c>
      <c r="C24" s="386">
        <f>'[1]AT_20A_CentralCookingagency '!D27</f>
        <v>0</v>
      </c>
      <c r="D24" s="389"/>
      <c r="E24" s="386">
        <f>'[1]AT_20A_CentralCookingagency '!E27</f>
        <v>0</v>
      </c>
      <c r="F24" s="388">
        <f>'[1]AT_20A_CentralCookingagency '!F27</f>
        <v>0</v>
      </c>
      <c r="G24" s="390">
        <v>0</v>
      </c>
      <c r="H24" s="586">
        <f t="shared" si="0"/>
        <v>0</v>
      </c>
      <c r="I24" s="586">
        <f t="shared" si="1"/>
        <v>0</v>
      </c>
      <c r="J24" s="587">
        <f t="shared" si="2"/>
        <v>0</v>
      </c>
      <c r="K24" s="587">
        <f t="shared" si="3"/>
        <v>0</v>
      </c>
      <c r="L24" s="587">
        <f>'[1]AT-29'!H24*8*1000/100000</f>
        <v>0</v>
      </c>
      <c r="M24" s="587">
        <f>'[1]AT-29'!K24</f>
        <v>0</v>
      </c>
      <c r="N24" s="587">
        <f t="shared" si="4"/>
        <v>0</v>
      </c>
      <c r="O24" s="587">
        <f t="shared" si="4"/>
        <v>0</v>
      </c>
    </row>
    <row r="25" spans="1:15" ht="15">
      <c r="A25" s="384">
        <v>17</v>
      </c>
      <c r="B25" s="385" t="s">
        <v>896</v>
      </c>
      <c r="C25" s="386">
        <f>'[1]AT_20A_CentralCookingagency '!D28</f>
        <v>0</v>
      </c>
      <c r="D25" s="389"/>
      <c r="E25" s="386">
        <f>'[1]AT_20A_CentralCookingagency '!E28</f>
        <v>0</v>
      </c>
      <c r="F25" s="388">
        <f>'[1]AT_20A_CentralCookingagency '!F28</f>
        <v>0</v>
      </c>
      <c r="G25" s="390">
        <v>0</v>
      </c>
      <c r="H25" s="586">
        <f t="shared" si="0"/>
        <v>0</v>
      </c>
      <c r="I25" s="586">
        <f t="shared" si="1"/>
        <v>0</v>
      </c>
      <c r="J25" s="587">
        <f t="shared" si="2"/>
        <v>0</v>
      </c>
      <c r="K25" s="587">
        <f t="shared" si="3"/>
        <v>0</v>
      </c>
      <c r="L25" s="587">
        <f>'[1]AT-29'!H25*8*1000/100000</f>
        <v>0</v>
      </c>
      <c r="M25" s="587">
        <f>'[1]AT-29'!K25</f>
        <v>0</v>
      </c>
      <c r="N25" s="587">
        <f t="shared" si="4"/>
        <v>0</v>
      </c>
      <c r="O25" s="587">
        <f t="shared" si="4"/>
        <v>0</v>
      </c>
    </row>
    <row r="26" spans="1:15" ht="15">
      <c r="A26" s="384">
        <v>18</v>
      </c>
      <c r="B26" s="385" t="s">
        <v>897</v>
      </c>
      <c r="C26" s="386">
        <f>'[1]AT_20A_CentralCookingagency '!D29</f>
        <v>0</v>
      </c>
      <c r="D26" s="389"/>
      <c r="E26" s="386">
        <f>'[1]AT_20A_CentralCookingagency '!E29</f>
        <v>0</v>
      </c>
      <c r="F26" s="388">
        <f>'[1]AT_20A_CentralCookingagency '!F29</f>
        <v>0</v>
      </c>
      <c r="G26" s="390">
        <v>0</v>
      </c>
      <c r="H26" s="586">
        <f t="shared" si="0"/>
        <v>0</v>
      </c>
      <c r="I26" s="586">
        <f t="shared" si="1"/>
        <v>0</v>
      </c>
      <c r="J26" s="587">
        <f t="shared" si="2"/>
        <v>0</v>
      </c>
      <c r="K26" s="587">
        <f t="shared" si="3"/>
        <v>0</v>
      </c>
      <c r="L26" s="587">
        <f>'[1]AT-29'!H26*8*1000/100000</f>
        <v>0</v>
      </c>
      <c r="M26" s="587">
        <f>'[1]AT-29'!K26</f>
        <v>0</v>
      </c>
      <c r="N26" s="587">
        <f t="shared" si="4"/>
        <v>0</v>
      </c>
      <c r="O26" s="587">
        <f t="shared" si="4"/>
        <v>0</v>
      </c>
    </row>
    <row r="27" spans="1:15" ht="15">
      <c r="A27" s="384">
        <v>19</v>
      </c>
      <c r="B27" s="385" t="s">
        <v>898</v>
      </c>
      <c r="C27" s="386">
        <v>1</v>
      </c>
      <c r="D27" s="387" t="s">
        <v>921</v>
      </c>
      <c r="E27" s="386">
        <v>85</v>
      </c>
      <c r="F27" s="388">
        <v>27983</v>
      </c>
      <c r="G27" s="390">
        <v>40</v>
      </c>
      <c r="H27" s="586">
        <f t="shared" si="0"/>
        <v>598.136625</v>
      </c>
      <c r="I27" s="586">
        <f t="shared" si="1"/>
        <v>534.923028</v>
      </c>
      <c r="J27" s="587">
        <f t="shared" si="2"/>
        <v>244.03974299999996</v>
      </c>
      <c r="K27" s="587">
        <f t="shared" si="3"/>
        <v>203.99607</v>
      </c>
      <c r="L27" s="587">
        <v>0</v>
      </c>
      <c r="M27" s="587">
        <v>0</v>
      </c>
      <c r="N27" s="587">
        <f t="shared" si="4"/>
        <v>4.4860246875</v>
      </c>
      <c r="O27" s="587">
        <f t="shared" si="4"/>
        <v>4.01192271</v>
      </c>
    </row>
    <row r="28" spans="1:15" ht="15">
      <c r="A28" s="384">
        <v>20</v>
      </c>
      <c r="B28" s="385" t="s">
        <v>899</v>
      </c>
      <c r="C28" s="386">
        <f>'[1]AT_20A_CentralCookingagency '!D31</f>
        <v>0</v>
      </c>
      <c r="D28" s="389"/>
      <c r="E28" s="386">
        <f>'[1]AT_20A_CentralCookingagency '!E31</f>
        <v>0</v>
      </c>
      <c r="F28" s="388">
        <f>'[1]AT_20A_CentralCookingagency '!F31</f>
        <v>0</v>
      </c>
      <c r="G28" s="390">
        <v>0</v>
      </c>
      <c r="H28" s="586">
        <f t="shared" si="0"/>
        <v>0</v>
      </c>
      <c r="I28" s="586">
        <f t="shared" si="1"/>
        <v>0</v>
      </c>
      <c r="J28" s="587">
        <f t="shared" si="2"/>
        <v>0</v>
      </c>
      <c r="K28" s="587">
        <f t="shared" si="3"/>
        <v>0</v>
      </c>
      <c r="L28" s="587">
        <f>'[1]AT-29'!H28*8*1000/100000</f>
        <v>0</v>
      </c>
      <c r="M28" s="587">
        <f>'[1]AT-29'!K28</f>
        <v>0</v>
      </c>
      <c r="N28" s="587">
        <f t="shared" si="4"/>
        <v>0</v>
      </c>
      <c r="O28" s="587">
        <f t="shared" si="4"/>
        <v>0</v>
      </c>
    </row>
    <row r="29" spans="1:15" ht="15">
      <c r="A29" s="384">
        <v>21</v>
      </c>
      <c r="B29" s="385" t="s">
        <v>900</v>
      </c>
      <c r="C29" s="386">
        <f>'[1]AT_20A_CentralCookingagency '!D32</f>
        <v>1</v>
      </c>
      <c r="D29" s="389" t="s">
        <v>920</v>
      </c>
      <c r="E29" s="386">
        <f>'[1]AT_20A_CentralCookingagency '!E32</f>
        <v>350</v>
      </c>
      <c r="F29" s="388">
        <v>95437</v>
      </c>
      <c r="G29" s="390">
        <v>35</v>
      </c>
      <c r="H29" s="586">
        <f t="shared" si="0"/>
        <v>2039.965875</v>
      </c>
      <c r="I29" s="586">
        <v>1832.624</v>
      </c>
      <c r="J29" s="587">
        <f t="shared" si="2"/>
        <v>832.3060769999998</v>
      </c>
      <c r="K29" s="587">
        <v>712.56</v>
      </c>
      <c r="L29" s="587">
        <f>'[1]AT-29'!H29*8*1000/100000</f>
        <v>41.6</v>
      </c>
      <c r="M29" s="587">
        <f>'[1]AT-29'!K29</f>
        <v>36.4</v>
      </c>
      <c r="N29" s="587">
        <f t="shared" si="4"/>
        <v>15.2997440625</v>
      </c>
      <c r="O29" s="587">
        <v>13.54</v>
      </c>
    </row>
    <row r="30" spans="1:15" ht="12.75">
      <c r="A30" s="384">
        <v>22</v>
      </c>
      <c r="B30" s="385" t="s">
        <v>901</v>
      </c>
      <c r="C30" s="386">
        <f>'[1]AT_20A_CentralCookingagency '!D33</f>
        <v>0</v>
      </c>
      <c r="D30" s="391"/>
      <c r="E30" s="386">
        <f>'[1]AT_20A_CentralCookingagency '!E33</f>
        <v>0</v>
      </c>
      <c r="F30" s="388">
        <f>'[1]AT_20A_CentralCookingagency '!F33</f>
        <v>0</v>
      </c>
      <c r="G30" s="390">
        <v>0</v>
      </c>
      <c r="H30" s="586">
        <f t="shared" si="0"/>
        <v>0</v>
      </c>
      <c r="I30" s="586">
        <f t="shared" si="1"/>
        <v>0</v>
      </c>
      <c r="J30" s="587">
        <f t="shared" si="2"/>
        <v>0</v>
      </c>
      <c r="K30" s="587">
        <f t="shared" si="3"/>
        <v>0</v>
      </c>
      <c r="L30" s="587">
        <f>'[1]AT-29'!H30*8*1000/100000</f>
        <v>0</v>
      </c>
      <c r="M30" s="587">
        <f>'[1]AT-29'!K30</f>
        <v>0</v>
      </c>
      <c r="N30" s="587">
        <f t="shared" si="4"/>
        <v>0</v>
      </c>
      <c r="O30" s="587">
        <f t="shared" si="4"/>
        <v>0</v>
      </c>
    </row>
    <row r="31" spans="1:15" ht="15">
      <c r="A31" s="384">
        <v>23</v>
      </c>
      <c r="B31" s="385" t="s">
        <v>902</v>
      </c>
      <c r="C31" s="386">
        <f>'[1]AT_20A_CentralCookingagency '!D34</f>
        <v>1</v>
      </c>
      <c r="D31" s="389" t="s">
        <v>920</v>
      </c>
      <c r="E31" s="386">
        <v>624</v>
      </c>
      <c r="F31" s="388">
        <v>80366</v>
      </c>
      <c r="G31" s="390">
        <v>25</v>
      </c>
      <c r="H31" s="586">
        <f t="shared" si="0"/>
        <v>1717.82325</v>
      </c>
      <c r="I31" s="586">
        <v>1632.562</v>
      </c>
      <c r="J31" s="587">
        <f t="shared" si="2"/>
        <v>700.8718859999999</v>
      </c>
      <c r="K31" s="587">
        <v>609.78</v>
      </c>
      <c r="L31" s="587">
        <f>'[1]AT-29'!H31*8*1000/100000</f>
        <v>58.56</v>
      </c>
      <c r="M31" s="587">
        <f>'[1]AT-29'!K31</f>
        <v>51.239999999999995</v>
      </c>
      <c r="N31" s="587">
        <f t="shared" si="4"/>
        <v>12.883674375</v>
      </c>
      <c r="O31" s="587">
        <v>12.01</v>
      </c>
    </row>
    <row r="32" spans="1:15" ht="15">
      <c r="A32" s="384">
        <v>24</v>
      </c>
      <c r="B32" s="385" t="s">
        <v>903</v>
      </c>
      <c r="C32" s="386">
        <f>'[1]AT_20A_CentralCookingagency '!D35</f>
        <v>1</v>
      </c>
      <c r="D32" s="387" t="s">
        <v>921</v>
      </c>
      <c r="E32" s="386">
        <f>'[1]AT_20A_CentralCookingagency '!E35</f>
        <v>545</v>
      </c>
      <c r="F32" s="388">
        <v>66000</v>
      </c>
      <c r="G32" s="390">
        <v>55</v>
      </c>
      <c r="H32" s="586">
        <f t="shared" si="0"/>
        <v>1410.75</v>
      </c>
      <c r="I32" s="586">
        <v>1229.532</v>
      </c>
      <c r="J32" s="587">
        <f t="shared" si="2"/>
        <v>575.5859999999999</v>
      </c>
      <c r="K32" s="587">
        <v>498.12</v>
      </c>
      <c r="L32" s="587">
        <f>'[1]AT-29'!H32*8*1000/100000</f>
        <v>52.4</v>
      </c>
      <c r="M32" s="587">
        <f>'[1]AT-29'!K32</f>
        <v>45.85</v>
      </c>
      <c r="N32" s="587">
        <f t="shared" si="4"/>
        <v>10.580625</v>
      </c>
      <c r="O32" s="587">
        <v>9.18</v>
      </c>
    </row>
    <row r="33" spans="1:15" ht="15">
      <c r="A33" s="384">
        <v>25</v>
      </c>
      <c r="B33" s="385" t="s">
        <v>904</v>
      </c>
      <c r="C33" s="386">
        <f>'[1]AT_20A_CentralCookingagency '!D36</f>
        <v>1</v>
      </c>
      <c r="D33" s="389" t="s">
        <v>918</v>
      </c>
      <c r="E33" s="386">
        <f>'[1]AT_20A_CentralCookingagency '!E36</f>
        <v>740</v>
      </c>
      <c r="F33" s="388">
        <v>72164</v>
      </c>
      <c r="G33" s="390">
        <v>55</v>
      </c>
      <c r="H33" s="586">
        <f t="shared" si="0"/>
        <v>1542.5055</v>
      </c>
      <c r="I33" s="586">
        <v>1298.324</v>
      </c>
      <c r="J33" s="587">
        <f t="shared" si="2"/>
        <v>629.3422439999999</v>
      </c>
      <c r="K33" s="587">
        <v>549.58</v>
      </c>
      <c r="L33" s="587">
        <f>'[1]AT-29'!H33*8*1000/100000</f>
        <v>68.88</v>
      </c>
      <c r="M33" s="587">
        <f>'[1]AT-29'!K33</f>
        <v>60.269999999999996</v>
      </c>
      <c r="N33" s="587">
        <f t="shared" si="4"/>
        <v>11.56879125</v>
      </c>
      <c r="O33" s="587">
        <v>9.52</v>
      </c>
    </row>
    <row r="34" spans="1:15" ht="12.75">
      <c r="A34" s="384">
        <v>26</v>
      </c>
      <c r="B34" s="385" t="s">
        <v>905</v>
      </c>
      <c r="C34" s="386">
        <f>'[1]AT_20A_CentralCookingagency '!D37</f>
        <v>0</v>
      </c>
      <c r="D34" s="386"/>
      <c r="E34" s="386">
        <f>'[1]AT_20A_CentralCookingagency '!E37</f>
        <v>0</v>
      </c>
      <c r="F34" s="388">
        <f>'[1]AT_20A_CentralCookingagency '!F37</f>
        <v>0</v>
      </c>
      <c r="G34" s="390">
        <v>0</v>
      </c>
      <c r="H34" s="586">
        <f aca="true" t="shared" si="5" ref="H34:H41">F34*162*125/1000000</f>
        <v>0</v>
      </c>
      <c r="I34" s="586">
        <f t="shared" si="1"/>
        <v>0</v>
      </c>
      <c r="J34" s="587">
        <f t="shared" si="2"/>
        <v>0</v>
      </c>
      <c r="K34" s="587">
        <f t="shared" si="3"/>
        <v>0</v>
      </c>
      <c r="L34" s="587">
        <f>'[1]AT-29'!H34*8*1000/100000</f>
        <v>0</v>
      </c>
      <c r="M34" s="587">
        <f>'[1]AT-29'!K34</f>
        <v>0</v>
      </c>
      <c r="N34" s="587">
        <f t="shared" si="4"/>
        <v>0</v>
      </c>
      <c r="O34" s="587">
        <f t="shared" si="4"/>
        <v>0</v>
      </c>
    </row>
    <row r="35" spans="1:15" ht="12.75">
      <c r="A35" s="384">
        <v>27</v>
      </c>
      <c r="B35" s="385" t="s">
        <v>906</v>
      </c>
      <c r="C35" s="386">
        <f>'[1]AT_20A_CentralCookingagency '!D38</f>
        <v>0</v>
      </c>
      <c r="D35" s="386"/>
      <c r="E35" s="386">
        <f>'[1]AT_20A_CentralCookingagency '!E38</f>
        <v>0</v>
      </c>
      <c r="F35" s="388">
        <f>'[1]AT_20A_CentralCookingagency '!F38</f>
        <v>0</v>
      </c>
      <c r="G35" s="390">
        <v>0</v>
      </c>
      <c r="H35" s="586">
        <f t="shared" si="5"/>
        <v>0</v>
      </c>
      <c r="I35" s="586">
        <f t="shared" si="1"/>
        <v>0</v>
      </c>
      <c r="J35" s="587">
        <f t="shared" si="2"/>
        <v>0</v>
      </c>
      <c r="K35" s="587">
        <f t="shared" si="3"/>
        <v>0</v>
      </c>
      <c r="L35" s="587">
        <f>'[1]AT-29'!H35*8*1000/100000</f>
        <v>0</v>
      </c>
      <c r="M35" s="587">
        <f>'[1]AT-29'!K35</f>
        <v>0</v>
      </c>
      <c r="N35" s="587">
        <f t="shared" si="4"/>
        <v>0</v>
      </c>
      <c r="O35" s="587">
        <f t="shared" si="4"/>
        <v>0</v>
      </c>
    </row>
    <row r="36" spans="1:15" ht="12.75">
      <c r="A36" s="384">
        <v>28</v>
      </c>
      <c r="B36" s="385" t="s">
        <v>907</v>
      </c>
      <c r="C36" s="386">
        <f>'[1]AT_20A_CentralCookingagency '!D39</f>
        <v>0</v>
      </c>
      <c r="D36" s="386"/>
      <c r="E36" s="386">
        <f>'[1]AT_20A_CentralCookingagency '!E39</f>
        <v>0</v>
      </c>
      <c r="F36" s="388">
        <f>'[1]AT_20A_CentralCookingagency '!F39</f>
        <v>0</v>
      </c>
      <c r="G36" s="390">
        <v>0</v>
      </c>
      <c r="H36" s="586">
        <f t="shared" si="5"/>
        <v>0</v>
      </c>
      <c r="I36" s="586">
        <f t="shared" si="1"/>
        <v>0</v>
      </c>
      <c r="J36" s="587">
        <f t="shared" si="2"/>
        <v>0</v>
      </c>
      <c r="K36" s="587">
        <f t="shared" si="3"/>
        <v>0</v>
      </c>
      <c r="L36" s="587">
        <f>'[1]AT-29'!H36*8*1000/100000</f>
        <v>0</v>
      </c>
      <c r="M36" s="587">
        <f>'[1]AT-29'!K36</f>
        <v>0</v>
      </c>
      <c r="N36" s="587">
        <f t="shared" si="4"/>
        <v>0</v>
      </c>
      <c r="O36" s="587">
        <f t="shared" si="4"/>
        <v>0</v>
      </c>
    </row>
    <row r="37" spans="1:15" ht="12.75">
      <c r="A37" s="384">
        <v>29</v>
      </c>
      <c r="B37" s="385" t="s">
        <v>908</v>
      </c>
      <c r="C37" s="386">
        <f>'[1]AT_20A_CentralCookingagency '!D40</f>
        <v>0</v>
      </c>
      <c r="D37" s="386"/>
      <c r="E37" s="386">
        <f>'[1]AT_20A_CentralCookingagency '!E40</f>
        <v>0</v>
      </c>
      <c r="F37" s="388">
        <f>'[1]AT_20A_CentralCookingagency '!F40</f>
        <v>0</v>
      </c>
      <c r="G37" s="390">
        <v>0</v>
      </c>
      <c r="H37" s="586">
        <f t="shared" si="5"/>
        <v>0</v>
      </c>
      <c r="I37" s="586">
        <f t="shared" si="1"/>
        <v>0</v>
      </c>
      <c r="J37" s="587">
        <f t="shared" si="2"/>
        <v>0</v>
      </c>
      <c r="K37" s="587">
        <f t="shared" si="3"/>
        <v>0</v>
      </c>
      <c r="L37" s="587">
        <f>'[1]AT-29'!H37*8*1000/100000</f>
        <v>0</v>
      </c>
      <c r="M37" s="587">
        <f>'[1]AT-29'!K37</f>
        <v>0</v>
      </c>
      <c r="N37" s="587">
        <f t="shared" si="4"/>
        <v>0</v>
      </c>
      <c r="O37" s="587">
        <f t="shared" si="4"/>
        <v>0</v>
      </c>
    </row>
    <row r="38" spans="1:15" ht="12.75">
      <c r="A38" s="384">
        <v>30</v>
      </c>
      <c r="B38" s="385" t="s">
        <v>909</v>
      </c>
      <c r="C38" s="386">
        <f>'[1]AT_20A_CentralCookingagency '!D41</f>
        <v>0</v>
      </c>
      <c r="D38" s="386"/>
      <c r="E38" s="386">
        <f>'[1]AT_20A_CentralCookingagency '!E41</f>
        <v>0</v>
      </c>
      <c r="F38" s="388">
        <f>'[1]AT_20A_CentralCookingagency '!F41</f>
        <v>0</v>
      </c>
      <c r="G38" s="390">
        <v>0</v>
      </c>
      <c r="H38" s="586">
        <f t="shared" si="5"/>
        <v>0</v>
      </c>
      <c r="I38" s="586">
        <f t="shared" si="1"/>
        <v>0</v>
      </c>
      <c r="J38" s="587">
        <f t="shared" si="2"/>
        <v>0</v>
      </c>
      <c r="K38" s="587">
        <f t="shared" si="3"/>
        <v>0</v>
      </c>
      <c r="L38" s="587">
        <f>'[1]AT-29'!H38*8*1000/100000</f>
        <v>0</v>
      </c>
      <c r="M38" s="587">
        <f>'[1]AT-29'!K38</f>
        <v>0</v>
      </c>
      <c r="N38" s="587">
        <f t="shared" si="4"/>
        <v>0</v>
      </c>
      <c r="O38" s="587">
        <f t="shared" si="4"/>
        <v>0</v>
      </c>
    </row>
    <row r="39" spans="1:15" ht="12.75">
      <c r="A39" s="384">
        <v>31</v>
      </c>
      <c r="B39" s="385" t="s">
        <v>910</v>
      </c>
      <c r="C39" s="386">
        <f>'[1]AT_20A_CentralCookingagency '!D42</f>
        <v>0</v>
      </c>
      <c r="D39" s="386"/>
      <c r="E39" s="386">
        <f>'[1]AT_20A_CentralCookingagency '!E42</f>
        <v>0</v>
      </c>
      <c r="F39" s="388">
        <f>'[1]AT_20A_CentralCookingagency '!F42</f>
        <v>0</v>
      </c>
      <c r="G39" s="390">
        <v>0</v>
      </c>
      <c r="H39" s="586">
        <f t="shared" si="5"/>
        <v>0</v>
      </c>
      <c r="I39" s="586">
        <f t="shared" si="1"/>
        <v>0</v>
      </c>
      <c r="J39" s="587">
        <f t="shared" si="2"/>
        <v>0</v>
      </c>
      <c r="K39" s="587">
        <f t="shared" si="3"/>
        <v>0</v>
      </c>
      <c r="L39" s="587">
        <f>'[1]AT-29'!H39*8*1000/100000</f>
        <v>0</v>
      </c>
      <c r="M39" s="587">
        <f>'[1]AT-29'!K39</f>
        <v>0</v>
      </c>
      <c r="N39" s="587">
        <f t="shared" si="4"/>
        <v>0</v>
      </c>
      <c r="O39" s="587">
        <f t="shared" si="4"/>
        <v>0</v>
      </c>
    </row>
    <row r="40" spans="1:15" ht="12.75">
      <c r="A40" s="384">
        <v>32</v>
      </c>
      <c r="B40" s="385" t="s">
        <v>911</v>
      </c>
      <c r="C40" s="386">
        <f>'[1]AT_20A_CentralCookingagency '!D43</f>
        <v>0</v>
      </c>
      <c r="D40" s="386"/>
      <c r="E40" s="386">
        <f>'[1]AT_20A_CentralCookingagency '!E43</f>
        <v>0</v>
      </c>
      <c r="F40" s="388">
        <f>'[1]AT_20A_CentralCookingagency '!F43</f>
        <v>0</v>
      </c>
      <c r="G40" s="390">
        <v>0</v>
      </c>
      <c r="H40" s="586">
        <f t="shared" si="5"/>
        <v>0</v>
      </c>
      <c r="I40" s="586">
        <f t="shared" si="1"/>
        <v>0</v>
      </c>
      <c r="J40" s="587">
        <f t="shared" si="2"/>
        <v>0</v>
      </c>
      <c r="K40" s="587">
        <f t="shared" si="3"/>
        <v>0</v>
      </c>
      <c r="L40" s="587">
        <f>'[1]AT-29'!H40*8*1000/100000</f>
        <v>0</v>
      </c>
      <c r="M40" s="587">
        <f>'[1]AT-29'!K40</f>
        <v>0</v>
      </c>
      <c r="N40" s="587">
        <f t="shared" si="4"/>
        <v>0</v>
      </c>
      <c r="O40" s="587">
        <f t="shared" si="4"/>
        <v>0</v>
      </c>
    </row>
    <row r="41" spans="1:15" ht="12.75">
      <c r="A41" s="384">
        <v>33</v>
      </c>
      <c r="B41" s="385" t="s">
        <v>912</v>
      </c>
      <c r="C41" s="386">
        <f>'[1]AT_20A_CentralCookingagency '!D44</f>
        <v>0</v>
      </c>
      <c r="D41" s="386"/>
      <c r="E41" s="386">
        <f>'[1]AT_20A_CentralCookingagency '!E44</f>
        <v>0</v>
      </c>
      <c r="F41" s="388">
        <f>'[1]AT_20A_CentralCookingagency '!F44</f>
        <v>0</v>
      </c>
      <c r="G41" s="390">
        <v>0</v>
      </c>
      <c r="H41" s="586">
        <f t="shared" si="5"/>
        <v>0</v>
      </c>
      <c r="I41" s="586">
        <f t="shared" si="1"/>
        <v>0</v>
      </c>
      <c r="J41" s="587">
        <f t="shared" si="2"/>
        <v>0</v>
      </c>
      <c r="K41" s="587">
        <f t="shared" si="3"/>
        <v>0</v>
      </c>
      <c r="L41" s="587">
        <f>'[1]AT-29'!H41*8*1000/100000</f>
        <v>0</v>
      </c>
      <c r="M41" s="587">
        <f>'[1]AT-29'!K41</f>
        <v>0</v>
      </c>
      <c r="N41" s="587">
        <v>0</v>
      </c>
      <c r="O41" s="587">
        <v>0</v>
      </c>
    </row>
    <row r="42" spans="1:15" ht="12.75">
      <c r="A42" s="1037" t="s">
        <v>17</v>
      </c>
      <c r="B42" s="1038"/>
      <c r="C42" s="392">
        <f>SUM(C9:C41)</f>
        <v>9</v>
      </c>
      <c r="D42" s="392">
        <f aca="true" t="shared" si="6" ref="D42:O42">SUM(D9:D41)</f>
        <v>0</v>
      </c>
      <c r="E42" s="392">
        <f>SUM(E9:E41)</f>
        <v>3327</v>
      </c>
      <c r="F42" s="392">
        <f>SUM(F9:F41)</f>
        <v>546590</v>
      </c>
      <c r="G42" s="392">
        <v>0</v>
      </c>
      <c r="H42" s="588">
        <f t="shared" si="6"/>
        <v>11683.36125</v>
      </c>
      <c r="I42" s="588">
        <f t="shared" si="6"/>
        <v>10721.316888000001</v>
      </c>
      <c r="J42" s="589">
        <f t="shared" si="6"/>
        <v>4795.097403</v>
      </c>
      <c r="K42" s="589">
        <f t="shared" si="6"/>
        <v>4250.05822</v>
      </c>
      <c r="L42" s="589">
        <f>SUM(L9:L41)</f>
        <v>310.09000000000003</v>
      </c>
      <c r="M42" s="589">
        <f t="shared" si="6"/>
        <v>271.33</v>
      </c>
      <c r="N42" s="589">
        <f t="shared" si="6"/>
        <v>87.625209375</v>
      </c>
      <c r="O42" s="589">
        <f t="shared" si="6"/>
        <v>79.29376165999999</v>
      </c>
    </row>
    <row r="44" spans="1:15" ht="15.75">
      <c r="A44" s="202" t="s">
        <v>12</v>
      </c>
      <c r="B44" s="202"/>
      <c r="C44" s="202"/>
      <c r="D44" s="202"/>
      <c r="L44" s="794" t="s">
        <v>929</v>
      </c>
      <c r="M44" s="794"/>
      <c r="N44" s="794"/>
      <c r="O44" s="216"/>
    </row>
    <row r="45" spans="1:15" ht="15.75">
      <c r="A45" s="202"/>
      <c r="B45" s="202"/>
      <c r="C45" s="202"/>
      <c r="D45" s="202"/>
      <c r="L45" s="794" t="s">
        <v>476</v>
      </c>
      <c r="M45" s="794"/>
      <c r="N45" s="794"/>
      <c r="O45" s="216"/>
    </row>
    <row r="46" spans="1:15" ht="15.75">
      <c r="A46" s="202"/>
      <c r="B46" s="202"/>
      <c r="C46" s="202"/>
      <c r="D46" s="202"/>
      <c r="L46" s="794" t="s">
        <v>1089</v>
      </c>
      <c r="M46" s="794"/>
      <c r="N46" s="794"/>
      <c r="O46" s="216"/>
    </row>
    <row r="47" spans="3:15" ht="12.75">
      <c r="C47" s="202"/>
      <c r="D47" s="202"/>
      <c r="L47" s="207"/>
      <c r="M47" s="207"/>
      <c r="N47" s="207"/>
      <c r="O47" s="207"/>
    </row>
    <row r="48" spans="13:15" ht="15.75">
      <c r="M48" s="794"/>
      <c r="N48" s="794"/>
      <c r="O48" s="794"/>
    </row>
    <row r="49" spans="13:15" ht="15.75">
      <c r="M49" s="794"/>
      <c r="N49" s="794"/>
      <c r="O49" s="794"/>
    </row>
    <row r="50" spans="13:15" ht="15.75">
      <c r="M50" s="794"/>
      <c r="N50" s="794"/>
      <c r="O50" s="794"/>
    </row>
  </sheetData>
  <sheetProtection/>
  <mergeCells count="22">
    <mergeCell ref="N6:O6"/>
    <mergeCell ref="A1:N1"/>
    <mergeCell ref="A2:O2"/>
    <mergeCell ref="M5:O5"/>
    <mergeCell ref="A6:A7"/>
    <mergeCell ref="B6:B7"/>
    <mergeCell ref="C6:C7"/>
    <mergeCell ref="D6:D7"/>
    <mergeCell ref="E6:E7"/>
    <mergeCell ref="A4:O4"/>
    <mergeCell ref="F6:F7"/>
    <mergeCell ref="A42:B42"/>
    <mergeCell ref="G6:G7"/>
    <mergeCell ref="H6:I6"/>
    <mergeCell ref="J6:K6"/>
    <mergeCell ref="L6:M6"/>
    <mergeCell ref="M48:O48"/>
    <mergeCell ref="M49:O49"/>
    <mergeCell ref="M50:O50"/>
    <mergeCell ref="L44:N44"/>
    <mergeCell ref="L45:N45"/>
    <mergeCell ref="L46:N46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31"/>
  <sheetViews>
    <sheetView view="pageBreakPreview" zoomScale="86" zoomScaleNormal="85" zoomScaleSheetLayoutView="86" zoomScalePageLayoutView="0" workbookViewId="0" topLeftCell="A7">
      <selection activeCell="R28" sqref="R28:T28"/>
    </sheetView>
  </sheetViews>
  <sheetFormatPr defaultColWidth="9.140625" defaultRowHeight="12.75"/>
  <cols>
    <col min="1" max="1" width="4.8515625" style="0" customWidth="1"/>
    <col min="2" max="2" width="19.57421875" style="0" customWidth="1"/>
    <col min="3" max="3" width="8.57421875" style="0" bestFit="1" customWidth="1"/>
    <col min="4" max="4" width="7.57421875" style="0" bestFit="1" customWidth="1"/>
    <col min="5" max="7" width="8.57421875" style="0" bestFit="1" customWidth="1"/>
    <col min="8" max="9" width="7.57421875" style="0" bestFit="1" customWidth="1"/>
    <col min="10" max="11" width="8.57421875" style="0" bestFit="1" customWidth="1"/>
    <col min="12" max="13" width="7.57421875" style="0" bestFit="1" customWidth="1"/>
    <col min="14" max="15" width="8.57421875" style="0" bestFit="1" customWidth="1"/>
    <col min="16" max="16" width="7.57421875" style="0" bestFit="1" customWidth="1"/>
    <col min="17" max="18" width="8.57421875" style="0" bestFit="1" customWidth="1"/>
    <col min="19" max="19" width="10.57421875" style="0" customWidth="1"/>
    <col min="20" max="20" width="9.8515625" style="0" customWidth="1"/>
    <col min="21" max="21" width="8.7109375" style="0" customWidth="1"/>
    <col min="22" max="22" width="9.7109375" style="0" customWidth="1"/>
    <col min="28" max="28" width="11.00390625" style="0" customWidth="1"/>
    <col min="29" max="30" width="8.8515625" style="0" hidden="1" customWidth="1"/>
  </cols>
  <sheetData>
    <row r="2" spans="7:20" ht="12.75">
      <c r="G2" s="751"/>
      <c r="H2" s="751"/>
      <c r="I2" s="751"/>
      <c r="J2" s="751"/>
      <c r="K2" s="751"/>
      <c r="L2" s="751"/>
      <c r="M2" s="751"/>
      <c r="N2" s="751"/>
      <c r="O2" s="751"/>
      <c r="P2" s="1"/>
      <c r="Q2" s="1"/>
      <c r="R2" s="1"/>
      <c r="T2" s="48" t="s">
        <v>58</v>
      </c>
    </row>
    <row r="3" spans="1:21" ht="15">
      <c r="A3" s="717" t="s">
        <v>56</v>
      </c>
      <c r="B3" s="717"/>
      <c r="C3" s="717"/>
      <c r="D3" s="717"/>
      <c r="E3" s="717"/>
      <c r="F3" s="717"/>
      <c r="G3" s="717"/>
      <c r="H3" s="717"/>
      <c r="I3" s="717"/>
      <c r="J3" s="717"/>
      <c r="K3" s="717"/>
      <c r="L3" s="717"/>
      <c r="M3" s="717"/>
      <c r="N3" s="717"/>
      <c r="O3" s="717"/>
      <c r="P3" s="717"/>
      <c r="Q3" s="717"/>
      <c r="R3" s="717"/>
      <c r="S3" s="717"/>
      <c r="T3" s="717"/>
      <c r="U3" s="717"/>
    </row>
    <row r="4" spans="1:256" ht="15.75">
      <c r="A4" s="747" t="s">
        <v>697</v>
      </c>
      <c r="B4" s="747"/>
      <c r="C4" s="747"/>
      <c r="D4" s="747"/>
      <c r="E4" s="747"/>
      <c r="F4" s="747"/>
      <c r="G4" s="747"/>
      <c r="H4" s="747"/>
      <c r="I4" s="747"/>
      <c r="J4" s="747"/>
      <c r="K4" s="747"/>
      <c r="L4" s="747"/>
      <c r="M4" s="747"/>
      <c r="N4" s="747"/>
      <c r="O4" s="747"/>
      <c r="P4" s="747"/>
      <c r="Q4" s="747"/>
      <c r="R4" s="747"/>
      <c r="S4" s="747"/>
      <c r="T4" s="747"/>
      <c r="U4" s="747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  <c r="IT4" s="13"/>
      <c r="IU4" s="13"/>
      <c r="IV4" s="13"/>
    </row>
    <row r="6" spans="1:21" ht="15">
      <c r="A6" s="825" t="s">
        <v>737</v>
      </c>
      <c r="B6" s="825"/>
      <c r="C6" s="825"/>
      <c r="D6" s="825"/>
      <c r="E6" s="825"/>
      <c r="F6" s="825"/>
      <c r="G6" s="825"/>
      <c r="H6" s="825"/>
      <c r="I6" s="825"/>
      <c r="J6" s="825"/>
      <c r="K6" s="825"/>
      <c r="L6" s="825"/>
      <c r="M6" s="825"/>
      <c r="N6" s="825"/>
      <c r="O6" s="825"/>
      <c r="P6" s="825"/>
      <c r="Q6" s="825"/>
      <c r="R6" s="825"/>
      <c r="S6" s="825"/>
      <c r="T6" s="825"/>
      <c r="U6" s="825"/>
    </row>
    <row r="7" spans="1:21" ht="15.75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</row>
    <row r="8" spans="1:21" ht="15.75">
      <c r="A8" s="750" t="s">
        <v>158</v>
      </c>
      <c r="B8" s="750"/>
      <c r="C8" s="750"/>
      <c r="D8" s="32"/>
      <c r="E8" s="32"/>
      <c r="F8" s="32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</row>
    <row r="10" spans="21:256" ht="15">
      <c r="U10" s="820" t="s">
        <v>456</v>
      </c>
      <c r="V10" s="820"/>
      <c r="W10" s="15"/>
      <c r="X10" s="15"/>
      <c r="Y10" s="15"/>
      <c r="Z10" s="15"/>
      <c r="AA10" s="15"/>
      <c r="AB10" s="734"/>
      <c r="AC10" s="734"/>
      <c r="AD10" s="734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  <c r="IV10" s="15"/>
    </row>
    <row r="11" spans="1:256" ht="12.75" customHeight="1">
      <c r="A11" s="808" t="s">
        <v>2</v>
      </c>
      <c r="B11" s="808" t="s">
        <v>108</v>
      </c>
      <c r="C11" s="810" t="s">
        <v>151</v>
      </c>
      <c r="D11" s="811"/>
      <c r="E11" s="811"/>
      <c r="F11" s="812"/>
      <c r="G11" s="817" t="s">
        <v>780</v>
      </c>
      <c r="H11" s="818"/>
      <c r="I11" s="818"/>
      <c r="J11" s="818"/>
      <c r="K11" s="818"/>
      <c r="L11" s="818"/>
      <c r="M11" s="818"/>
      <c r="N11" s="818"/>
      <c r="O11" s="818"/>
      <c r="P11" s="818"/>
      <c r="Q11" s="818"/>
      <c r="R11" s="819"/>
      <c r="S11" s="821" t="s">
        <v>242</v>
      </c>
      <c r="T11" s="822"/>
      <c r="U11" s="822"/>
      <c r="V11" s="822"/>
      <c r="W11" s="121"/>
      <c r="X11" s="121"/>
      <c r="Y11" s="121"/>
      <c r="Z11" s="121"/>
      <c r="AA11" s="121"/>
      <c r="AB11" s="121"/>
      <c r="AC11" s="121"/>
      <c r="AD11" s="121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  <c r="IR11" s="14"/>
      <c r="IS11" s="14"/>
      <c r="IT11" s="14"/>
      <c r="IU11" s="14"/>
      <c r="IV11" s="14"/>
    </row>
    <row r="12" spans="1:256" ht="12.75">
      <c r="A12" s="809"/>
      <c r="B12" s="809"/>
      <c r="C12" s="813"/>
      <c r="D12" s="814"/>
      <c r="E12" s="814"/>
      <c r="F12" s="815"/>
      <c r="G12" s="780" t="s">
        <v>172</v>
      </c>
      <c r="H12" s="816"/>
      <c r="I12" s="816"/>
      <c r="J12" s="781"/>
      <c r="K12" s="780" t="s">
        <v>173</v>
      </c>
      <c r="L12" s="816"/>
      <c r="M12" s="816"/>
      <c r="N12" s="781"/>
      <c r="O12" s="786" t="s">
        <v>17</v>
      </c>
      <c r="P12" s="786"/>
      <c r="Q12" s="786"/>
      <c r="R12" s="786"/>
      <c r="S12" s="823"/>
      <c r="T12" s="824"/>
      <c r="U12" s="824"/>
      <c r="V12" s="824"/>
      <c r="W12" s="121"/>
      <c r="X12" s="121"/>
      <c r="Y12" s="121"/>
      <c r="Z12" s="121"/>
      <c r="AA12" s="121"/>
      <c r="AB12" s="121"/>
      <c r="AC12" s="121"/>
      <c r="AD12" s="121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  <c r="IQ12" s="14"/>
      <c r="IR12" s="14"/>
      <c r="IS12" s="14"/>
      <c r="IT12" s="14"/>
      <c r="IU12" s="14"/>
      <c r="IV12" s="14"/>
    </row>
    <row r="13" spans="1:256" ht="38.25">
      <c r="A13" s="161"/>
      <c r="B13" s="161"/>
      <c r="C13" s="160" t="s">
        <v>243</v>
      </c>
      <c r="D13" s="160" t="s">
        <v>244</v>
      </c>
      <c r="E13" s="160" t="s">
        <v>245</v>
      </c>
      <c r="F13" s="160" t="s">
        <v>88</v>
      </c>
      <c r="G13" s="160" t="s">
        <v>243</v>
      </c>
      <c r="H13" s="160" t="s">
        <v>244</v>
      </c>
      <c r="I13" s="160" t="s">
        <v>245</v>
      </c>
      <c r="J13" s="160" t="s">
        <v>17</v>
      </c>
      <c r="K13" s="160" t="s">
        <v>243</v>
      </c>
      <c r="L13" s="160" t="s">
        <v>244</v>
      </c>
      <c r="M13" s="160" t="s">
        <v>245</v>
      </c>
      <c r="N13" s="160" t="s">
        <v>88</v>
      </c>
      <c r="O13" s="160" t="s">
        <v>243</v>
      </c>
      <c r="P13" s="160" t="s">
        <v>244</v>
      </c>
      <c r="Q13" s="160" t="s">
        <v>245</v>
      </c>
      <c r="R13" s="160" t="s">
        <v>17</v>
      </c>
      <c r="S13" s="5" t="s">
        <v>452</v>
      </c>
      <c r="T13" s="5" t="s">
        <v>453</v>
      </c>
      <c r="U13" s="5" t="s">
        <v>454</v>
      </c>
      <c r="V13" s="253" t="s">
        <v>455</v>
      </c>
      <c r="W13" s="121"/>
      <c r="X13" s="121"/>
      <c r="Y13" s="121"/>
      <c r="Z13" s="121"/>
      <c r="AA13" s="121"/>
      <c r="AB13" s="121"/>
      <c r="AC13" s="121"/>
      <c r="AD13" s="121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  <c r="IQ13" s="14"/>
      <c r="IR13" s="14"/>
      <c r="IS13" s="14"/>
      <c r="IT13" s="14"/>
      <c r="IU13" s="14"/>
      <c r="IV13" s="14"/>
    </row>
    <row r="14" spans="1:256" ht="12.75">
      <c r="A14" s="142">
        <v>1</v>
      </c>
      <c r="B14" s="162">
        <v>2</v>
      </c>
      <c r="C14" s="142">
        <v>3</v>
      </c>
      <c r="D14" s="142">
        <v>4</v>
      </c>
      <c r="E14" s="162">
        <v>5</v>
      </c>
      <c r="F14" s="142">
        <v>6</v>
      </c>
      <c r="G14" s="142">
        <v>7</v>
      </c>
      <c r="H14" s="162">
        <v>8</v>
      </c>
      <c r="I14" s="142">
        <v>9</v>
      </c>
      <c r="J14" s="142">
        <v>10</v>
      </c>
      <c r="K14" s="162">
        <v>11</v>
      </c>
      <c r="L14" s="142">
        <v>12</v>
      </c>
      <c r="M14" s="142">
        <v>13</v>
      </c>
      <c r="N14" s="162">
        <v>14</v>
      </c>
      <c r="O14" s="142">
        <v>15</v>
      </c>
      <c r="P14" s="142">
        <v>16</v>
      </c>
      <c r="Q14" s="162">
        <v>17</v>
      </c>
      <c r="R14" s="142">
        <v>18</v>
      </c>
      <c r="S14" s="142">
        <v>19</v>
      </c>
      <c r="T14" s="162">
        <v>20</v>
      </c>
      <c r="U14" s="142">
        <v>21</v>
      </c>
      <c r="V14" s="142">
        <v>22</v>
      </c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8"/>
      <c r="DQ14" s="68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8"/>
      <c r="EF14" s="68"/>
      <c r="EG14" s="68"/>
      <c r="EH14" s="68"/>
      <c r="EI14" s="68"/>
      <c r="EJ14" s="68"/>
      <c r="EK14" s="68"/>
      <c r="EL14" s="68"/>
      <c r="EM14" s="68"/>
      <c r="EN14" s="68"/>
      <c r="EO14" s="68"/>
      <c r="EP14" s="68"/>
      <c r="EQ14" s="68"/>
      <c r="ER14" s="68"/>
      <c r="ES14" s="68"/>
      <c r="ET14" s="68"/>
      <c r="EU14" s="68"/>
      <c r="EV14" s="68"/>
      <c r="EW14" s="68"/>
      <c r="EX14" s="68"/>
      <c r="EY14" s="68"/>
      <c r="EZ14" s="68"/>
      <c r="FA14" s="68"/>
      <c r="FB14" s="68"/>
      <c r="FC14" s="68"/>
      <c r="FD14" s="68"/>
      <c r="FE14" s="68"/>
      <c r="FF14" s="68"/>
      <c r="FG14" s="68"/>
      <c r="FH14" s="68"/>
      <c r="FI14" s="68"/>
      <c r="FJ14" s="68"/>
      <c r="FK14" s="68"/>
      <c r="FL14" s="68"/>
      <c r="FM14" s="68"/>
      <c r="FN14" s="68"/>
      <c r="FO14" s="68"/>
      <c r="FP14" s="68"/>
      <c r="FQ14" s="68"/>
      <c r="FR14" s="68"/>
      <c r="FS14" s="68"/>
      <c r="FT14" s="68"/>
      <c r="FU14" s="68"/>
      <c r="FV14" s="68"/>
      <c r="FW14" s="68"/>
      <c r="FX14" s="68"/>
      <c r="FY14" s="68"/>
      <c r="FZ14" s="68"/>
      <c r="GA14" s="68"/>
      <c r="GB14" s="68"/>
      <c r="GC14" s="68"/>
      <c r="GD14" s="68"/>
      <c r="GE14" s="68"/>
      <c r="GF14" s="68"/>
      <c r="GG14" s="68"/>
      <c r="GH14" s="68"/>
      <c r="GI14" s="68"/>
      <c r="GJ14" s="68"/>
      <c r="GK14" s="68"/>
      <c r="GL14" s="68"/>
      <c r="GM14" s="68"/>
      <c r="GN14" s="68"/>
      <c r="GO14" s="68"/>
      <c r="GP14" s="68"/>
      <c r="GQ14" s="68"/>
      <c r="GR14" s="68"/>
      <c r="GS14" s="68"/>
      <c r="GT14" s="68"/>
      <c r="GU14" s="68"/>
      <c r="GV14" s="68"/>
      <c r="GW14" s="68"/>
      <c r="GX14" s="68"/>
      <c r="GY14" s="68"/>
      <c r="GZ14" s="68"/>
      <c r="HA14" s="68"/>
      <c r="HB14" s="68"/>
      <c r="HC14" s="68"/>
      <c r="HD14" s="68"/>
      <c r="HE14" s="68"/>
      <c r="HF14" s="68"/>
      <c r="HG14" s="68"/>
      <c r="HH14" s="68"/>
      <c r="HI14" s="68"/>
      <c r="HJ14" s="68"/>
      <c r="HK14" s="68"/>
      <c r="HL14" s="68"/>
      <c r="HM14" s="68"/>
      <c r="HN14" s="68"/>
      <c r="HO14" s="68"/>
      <c r="HP14" s="68"/>
      <c r="HQ14" s="68"/>
      <c r="HR14" s="68"/>
      <c r="HS14" s="68"/>
      <c r="HT14" s="68"/>
      <c r="HU14" s="68"/>
      <c r="HV14" s="68"/>
      <c r="HW14" s="68"/>
      <c r="HX14" s="68"/>
      <c r="HY14" s="68"/>
      <c r="HZ14" s="68"/>
      <c r="IA14" s="68"/>
      <c r="IB14" s="68"/>
      <c r="IC14" s="68"/>
      <c r="ID14" s="68"/>
      <c r="IE14" s="68"/>
      <c r="IF14" s="68"/>
      <c r="IG14" s="68"/>
      <c r="IH14" s="68"/>
      <c r="II14" s="68"/>
      <c r="IJ14" s="68"/>
      <c r="IK14" s="68"/>
      <c r="IL14" s="68"/>
      <c r="IM14" s="68"/>
      <c r="IN14" s="68"/>
      <c r="IO14" s="68"/>
      <c r="IP14" s="68"/>
      <c r="IQ14" s="68"/>
      <c r="IR14" s="68"/>
      <c r="IS14" s="68"/>
      <c r="IT14" s="68"/>
      <c r="IU14" s="68"/>
      <c r="IV14" s="68"/>
    </row>
    <row r="15" spans="1:256" ht="25.5">
      <c r="A15" s="18"/>
      <c r="B15" s="164" t="s">
        <v>231</v>
      </c>
      <c r="C15" s="18"/>
      <c r="D15" s="18"/>
      <c r="E15" s="18"/>
      <c r="F15" s="251"/>
      <c r="G15" s="8"/>
      <c r="H15" s="8"/>
      <c r="I15" s="8"/>
      <c r="J15" s="251"/>
      <c r="K15" s="8"/>
      <c r="L15" s="8"/>
      <c r="M15" s="8"/>
      <c r="N15" s="8"/>
      <c r="O15" s="8"/>
      <c r="P15" s="8"/>
      <c r="Q15" s="8"/>
      <c r="R15" s="8"/>
      <c r="S15" s="8"/>
      <c r="T15" s="9"/>
      <c r="U15" s="9"/>
      <c r="V15" s="9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  <c r="IT15" s="15"/>
      <c r="IU15" s="15"/>
      <c r="IV15" s="15"/>
    </row>
    <row r="16" spans="1:256" ht="12.75">
      <c r="A16" s="3">
        <v>1</v>
      </c>
      <c r="B16" s="164" t="s">
        <v>178</v>
      </c>
      <c r="C16" s="516">
        <v>2445.6375000000003</v>
      </c>
      <c r="D16" s="516">
        <v>228.25950000000003</v>
      </c>
      <c r="E16" s="516">
        <v>586.953</v>
      </c>
      <c r="F16" s="524">
        <f aca="true" t="shared" si="0" ref="F16:F21">C16+D16+E16</f>
        <v>3260.8500000000004</v>
      </c>
      <c r="G16" s="517">
        <v>2207.026</v>
      </c>
      <c r="H16" s="517">
        <v>208.339</v>
      </c>
      <c r="I16" s="517">
        <v>508.4646</v>
      </c>
      <c r="J16" s="524">
        <f>G16+H16+I16</f>
        <v>2923.8296</v>
      </c>
      <c r="K16" s="517">
        <v>0</v>
      </c>
      <c r="L16" s="517">
        <v>0</v>
      </c>
      <c r="M16" s="517">
        <v>0</v>
      </c>
      <c r="N16" s="517"/>
      <c r="O16" s="517">
        <f>G16+K16</f>
        <v>2207.026</v>
      </c>
      <c r="P16" s="517">
        <f aca="true" t="shared" si="1" ref="P16:R20">H16+L16</f>
        <v>208.339</v>
      </c>
      <c r="Q16" s="517">
        <f t="shared" si="1"/>
        <v>508.4646</v>
      </c>
      <c r="R16" s="517">
        <f t="shared" si="1"/>
        <v>2923.8296</v>
      </c>
      <c r="S16" s="517">
        <f aca="true" t="shared" si="2" ref="S16:V21">C16-O16</f>
        <v>238.61150000000043</v>
      </c>
      <c r="T16" s="517">
        <f t="shared" si="2"/>
        <v>19.920500000000033</v>
      </c>
      <c r="U16" s="517">
        <f t="shared" si="2"/>
        <v>78.48839999999996</v>
      </c>
      <c r="V16" s="524">
        <f t="shared" si="2"/>
        <v>337.02040000000034</v>
      </c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  <c r="IS16" s="15"/>
      <c r="IT16" s="15"/>
      <c r="IU16" s="15"/>
      <c r="IV16" s="15"/>
    </row>
    <row r="17" spans="1:28" ht="12.75">
      <c r="A17" s="3">
        <v>2</v>
      </c>
      <c r="B17" s="165" t="s">
        <v>124</v>
      </c>
      <c r="C17" s="516">
        <v>40353.8025</v>
      </c>
      <c r="D17" s="516">
        <v>3766.3549</v>
      </c>
      <c r="E17" s="516">
        <v>9684.9126</v>
      </c>
      <c r="F17" s="524">
        <f t="shared" si="0"/>
        <v>53805.06999999999</v>
      </c>
      <c r="G17" s="517">
        <v>24372.561544000004</v>
      </c>
      <c r="H17" s="524">
        <v>2298.606</v>
      </c>
      <c r="I17" s="524">
        <v>5615.152</v>
      </c>
      <c r="J17" s="524">
        <f>G17+H17+I17</f>
        <v>32286.319544000005</v>
      </c>
      <c r="K17" s="517">
        <v>16248.37</v>
      </c>
      <c r="L17" s="524">
        <v>1532.404</v>
      </c>
      <c r="M17" s="524">
        <v>3743.434</v>
      </c>
      <c r="N17" s="524">
        <f>K17+L17+M17</f>
        <v>21524.208000000002</v>
      </c>
      <c r="O17" s="517">
        <f>G17+K17</f>
        <v>40620.93154400001</v>
      </c>
      <c r="P17" s="517">
        <f t="shared" si="1"/>
        <v>3831.01</v>
      </c>
      <c r="Q17" s="517">
        <f t="shared" si="1"/>
        <v>9358.586</v>
      </c>
      <c r="R17" s="517">
        <f t="shared" si="1"/>
        <v>53810.52754400001</v>
      </c>
      <c r="S17" s="517">
        <f t="shared" si="2"/>
        <v>-267.12904400000843</v>
      </c>
      <c r="T17" s="517">
        <f t="shared" si="2"/>
        <v>-64.6551000000004</v>
      </c>
      <c r="U17" s="517">
        <f t="shared" si="2"/>
        <v>326.3266000000003</v>
      </c>
      <c r="V17" s="524">
        <f t="shared" si="2"/>
        <v>-5.45754400001897</v>
      </c>
      <c r="Y17" s="750"/>
      <c r="Z17" s="750"/>
      <c r="AA17" s="750"/>
      <c r="AB17" s="750"/>
    </row>
    <row r="18" spans="1:22" ht="25.5">
      <c r="A18" s="3">
        <v>3</v>
      </c>
      <c r="B18" s="164" t="s">
        <v>125</v>
      </c>
      <c r="C18" s="516">
        <v>733.6875</v>
      </c>
      <c r="D18" s="516">
        <v>68.4775</v>
      </c>
      <c r="E18" s="516">
        <v>176.085</v>
      </c>
      <c r="F18" s="524">
        <f t="shared" si="0"/>
        <v>978.25</v>
      </c>
      <c r="G18" s="524">
        <v>626.1227</v>
      </c>
      <c r="H18" s="524">
        <v>59.035</v>
      </c>
      <c r="I18" s="524">
        <v>144.252</v>
      </c>
      <c r="J18" s="524">
        <f>G18+H18+I18</f>
        <v>829.4096999999999</v>
      </c>
      <c r="K18" s="524"/>
      <c r="L18" s="524"/>
      <c r="M18" s="524"/>
      <c r="N18" s="524">
        <f>K18+L18+M18</f>
        <v>0</v>
      </c>
      <c r="O18" s="517">
        <f>G18+K18</f>
        <v>626.1227</v>
      </c>
      <c r="P18" s="517">
        <f t="shared" si="1"/>
        <v>59.035</v>
      </c>
      <c r="Q18" s="517">
        <f t="shared" si="1"/>
        <v>144.252</v>
      </c>
      <c r="R18" s="517">
        <f t="shared" si="1"/>
        <v>829.4096999999999</v>
      </c>
      <c r="S18" s="517">
        <f t="shared" si="2"/>
        <v>107.56479999999999</v>
      </c>
      <c r="T18" s="517">
        <f t="shared" si="2"/>
        <v>9.44250000000001</v>
      </c>
      <c r="U18" s="517">
        <f t="shared" si="2"/>
        <v>31.833</v>
      </c>
      <c r="V18" s="524">
        <f t="shared" si="2"/>
        <v>148.84030000000007</v>
      </c>
    </row>
    <row r="19" spans="1:22" ht="12.75">
      <c r="A19" s="3">
        <v>4</v>
      </c>
      <c r="B19" s="165" t="s">
        <v>126</v>
      </c>
      <c r="C19" s="516">
        <v>571.3725</v>
      </c>
      <c r="D19" s="516">
        <v>53.328100000000006</v>
      </c>
      <c r="E19" s="516">
        <v>137.1294</v>
      </c>
      <c r="F19" s="524">
        <f t="shared" si="0"/>
        <v>761.8299999999999</v>
      </c>
      <c r="G19" s="524">
        <v>596.7729</v>
      </c>
      <c r="H19" s="524">
        <v>56.36116</v>
      </c>
      <c r="I19" s="524">
        <v>137.486</v>
      </c>
      <c r="J19" s="524">
        <f>G19+H19+I19</f>
        <v>790.6200600000001</v>
      </c>
      <c r="K19" s="524"/>
      <c r="L19" s="524"/>
      <c r="M19" s="524"/>
      <c r="N19" s="524">
        <f>K19+L19+M19</f>
        <v>0</v>
      </c>
      <c r="O19" s="517">
        <f>G19+K19</f>
        <v>596.7729</v>
      </c>
      <c r="P19" s="517">
        <f t="shared" si="1"/>
        <v>56.36116</v>
      </c>
      <c r="Q19" s="517">
        <f t="shared" si="1"/>
        <v>137.486</v>
      </c>
      <c r="R19" s="517">
        <f t="shared" si="1"/>
        <v>790.6200600000001</v>
      </c>
      <c r="S19" s="517">
        <f t="shared" si="2"/>
        <v>-25.400400000000104</v>
      </c>
      <c r="T19" s="517">
        <f t="shared" si="2"/>
        <v>-3.033059999999992</v>
      </c>
      <c r="U19" s="517">
        <f t="shared" si="2"/>
        <v>-0.35659999999998604</v>
      </c>
      <c r="V19" s="524">
        <f t="shared" si="2"/>
        <v>-28.790060000000153</v>
      </c>
    </row>
    <row r="20" spans="1:22" ht="25.5">
      <c r="A20" s="3">
        <v>5</v>
      </c>
      <c r="B20" s="164" t="s">
        <v>127</v>
      </c>
      <c r="C20" s="516">
        <v>7224.675</v>
      </c>
      <c r="D20" s="516">
        <v>674.303</v>
      </c>
      <c r="E20" s="516">
        <v>1733.9219999999998</v>
      </c>
      <c r="F20" s="524">
        <f t="shared" si="0"/>
        <v>9632.9</v>
      </c>
      <c r="G20" s="524">
        <v>4167.618</v>
      </c>
      <c r="H20" s="524">
        <v>393.6904</v>
      </c>
      <c r="I20" s="524">
        <v>960.1421</v>
      </c>
      <c r="J20" s="524">
        <f>G20+H20+I20</f>
        <v>5521.450500000001</v>
      </c>
      <c r="K20" s="524">
        <v>2778.414</v>
      </c>
      <c r="L20" s="524">
        <v>262.4605</v>
      </c>
      <c r="M20" s="524">
        <v>640.095</v>
      </c>
      <c r="N20" s="524">
        <f>K20+L20+M20</f>
        <v>3680.9695</v>
      </c>
      <c r="O20" s="517">
        <f>G20+K20</f>
        <v>6946.032000000001</v>
      </c>
      <c r="P20" s="517">
        <f t="shared" si="1"/>
        <v>656.1509000000001</v>
      </c>
      <c r="Q20" s="517">
        <f t="shared" si="1"/>
        <v>1600.2371</v>
      </c>
      <c r="R20" s="517">
        <f t="shared" si="1"/>
        <v>9202.420000000002</v>
      </c>
      <c r="S20" s="517">
        <f t="shared" si="2"/>
        <v>278.6429999999991</v>
      </c>
      <c r="T20" s="517">
        <f t="shared" si="2"/>
        <v>18.152099999999905</v>
      </c>
      <c r="U20" s="517">
        <f t="shared" si="2"/>
        <v>133.68489999999974</v>
      </c>
      <c r="V20" s="524">
        <f t="shared" si="2"/>
        <v>430.47999999999774</v>
      </c>
    </row>
    <row r="21" spans="1:22" s="15" customFormat="1" ht="12.75">
      <c r="A21" s="250"/>
      <c r="B21" s="262" t="s">
        <v>88</v>
      </c>
      <c r="C21" s="524">
        <f>C16+C17+C18+C19+C20</f>
        <v>51329.174999999996</v>
      </c>
      <c r="D21" s="524">
        <f>D16+D17+D18+D19+D20</f>
        <v>4790.723</v>
      </c>
      <c r="E21" s="524">
        <f>E16+E17+E18+E19+E20</f>
        <v>12319.001999999999</v>
      </c>
      <c r="F21" s="524">
        <f t="shared" si="0"/>
        <v>68438.9</v>
      </c>
      <c r="G21" s="524">
        <f>G16+G17+G18+G19+G20</f>
        <v>31970.101144</v>
      </c>
      <c r="H21" s="524">
        <f aca="true" t="shared" si="3" ref="H21:R21">H16+H17+H18+H19+H20</f>
        <v>3016.03156</v>
      </c>
      <c r="I21" s="524">
        <f t="shared" si="3"/>
        <v>7365.496700000001</v>
      </c>
      <c r="J21" s="524">
        <f t="shared" si="3"/>
        <v>42351.629404</v>
      </c>
      <c r="K21" s="524">
        <f t="shared" si="3"/>
        <v>19026.784</v>
      </c>
      <c r="L21" s="524">
        <f t="shared" si="3"/>
        <v>1794.8645000000001</v>
      </c>
      <c r="M21" s="524">
        <f t="shared" si="3"/>
        <v>4383.529</v>
      </c>
      <c r="N21" s="524">
        <f t="shared" si="3"/>
        <v>25205.1775</v>
      </c>
      <c r="O21" s="524">
        <f t="shared" si="3"/>
        <v>50996.88514400001</v>
      </c>
      <c r="P21" s="524">
        <f t="shared" si="3"/>
        <v>4810.896060000001</v>
      </c>
      <c r="Q21" s="524">
        <f t="shared" si="3"/>
        <v>11749.0257</v>
      </c>
      <c r="R21" s="524">
        <f t="shared" si="3"/>
        <v>67556.80690400001</v>
      </c>
      <c r="S21" s="517">
        <f t="shared" si="2"/>
        <v>332.2898559999885</v>
      </c>
      <c r="T21" s="517">
        <f t="shared" si="2"/>
        <v>-20.173060000000987</v>
      </c>
      <c r="U21" s="517">
        <f t="shared" si="2"/>
        <v>569.9762999999984</v>
      </c>
      <c r="V21" s="524">
        <f t="shared" si="2"/>
        <v>882.0930959999823</v>
      </c>
    </row>
    <row r="22" spans="1:22" ht="25.5">
      <c r="A22" s="3"/>
      <c r="B22" s="166" t="s">
        <v>232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</row>
    <row r="23" spans="1:22" ht="12.75">
      <c r="A23" s="3">
        <v>6</v>
      </c>
      <c r="B23" s="164" t="s">
        <v>180</v>
      </c>
      <c r="C23" s="524">
        <v>0</v>
      </c>
      <c r="D23" s="524">
        <v>0</v>
      </c>
      <c r="E23" s="524">
        <v>0</v>
      </c>
      <c r="F23" s="524">
        <v>0</v>
      </c>
      <c r="G23" s="524">
        <v>0</v>
      </c>
      <c r="H23" s="524">
        <v>0</v>
      </c>
      <c r="I23" s="524">
        <v>0</v>
      </c>
      <c r="J23" s="524">
        <v>0</v>
      </c>
      <c r="K23" s="524">
        <v>0</v>
      </c>
      <c r="L23" s="524">
        <v>0</v>
      </c>
      <c r="M23" s="524">
        <v>0</v>
      </c>
      <c r="N23" s="524">
        <v>0</v>
      </c>
      <c r="O23" s="524">
        <v>0</v>
      </c>
      <c r="P23" s="524">
        <v>0</v>
      </c>
      <c r="Q23" s="524">
        <v>0</v>
      </c>
      <c r="R23" s="524">
        <v>0</v>
      </c>
      <c r="S23" s="524">
        <v>0</v>
      </c>
      <c r="T23" s="524">
        <v>0</v>
      </c>
      <c r="U23" s="524">
        <v>0</v>
      </c>
      <c r="V23" s="524">
        <v>0</v>
      </c>
    </row>
    <row r="24" spans="1:22" ht="12.75">
      <c r="A24" s="3">
        <v>7</v>
      </c>
      <c r="B24" s="165" t="s">
        <v>129</v>
      </c>
      <c r="C24" s="524">
        <v>0</v>
      </c>
      <c r="D24" s="524">
        <v>0</v>
      </c>
      <c r="E24" s="524">
        <v>0</v>
      </c>
      <c r="F24" s="524">
        <v>0</v>
      </c>
      <c r="G24" s="524">
        <v>0</v>
      </c>
      <c r="H24" s="524">
        <v>0</v>
      </c>
      <c r="I24" s="524">
        <v>0</v>
      </c>
      <c r="J24" s="524">
        <v>0</v>
      </c>
      <c r="K24" s="524">
        <v>0</v>
      </c>
      <c r="L24" s="524">
        <v>0</v>
      </c>
      <c r="M24" s="524">
        <v>0</v>
      </c>
      <c r="N24" s="524">
        <v>0</v>
      </c>
      <c r="O24" s="524">
        <v>0</v>
      </c>
      <c r="P24" s="524">
        <v>0</v>
      </c>
      <c r="Q24" s="524">
        <v>0</v>
      </c>
      <c r="R24" s="524">
        <v>0</v>
      </c>
      <c r="S24" s="524">
        <v>0</v>
      </c>
      <c r="T24" s="524">
        <v>0</v>
      </c>
      <c r="U24" s="524">
        <v>0</v>
      </c>
      <c r="V24" s="524">
        <v>0</v>
      </c>
    </row>
    <row r="25" spans="1:22" ht="12.75">
      <c r="A25" s="9"/>
      <c r="B25" s="165" t="s">
        <v>88</v>
      </c>
      <c r="C25" s="524">
        <v>0</v>
      </c>
      <c r="D25" s="524">
        <v>0</v>
      </c>
      <c r="E25" s="524">
        <v>0</v>
      </c>
      <c r="F25" s="524">
        <v>0</v>
      </c>
      <c r="G25" s="524">
        <v>0</v>
      </c>
      <c r="H25" s="524">
        <v>0</v>
      </c>
      <c r="I25" s="524">
        <v>0</v>
      </c>
      <c r="J25" s="524">
        <v>0</v>
      </c>
      <c r="K25" s="524">
        <v>0</v>
      </c>
      <c r="L25" s="524">
        <v>0</v>
      </c>
      <c r="M25" s="524">
        <v>0</v>
      </c>
      <c r="N25" s="524">
        <v>0</v>
      </c>
      <c r="O25" s="524">
        <v>0</v>
      </c>
      <c r="P25" s="524">
        <v>0</v>
      </c>
      <c r="Q25" s="524">
        <v>0</v>
      </c>
      <c r="R25" s="524">
        <v>0</v>
      </c>
      <c r="S25" s="524">
        <v>0</v>
      </c>
      <c r="T25" s="524">
        <v>0</v>
      </c>
      <c r="U25" s="524">
        <v>0</v>
      </c>
      <c r="V25" s="524">
        <v>0</v>
      </c>
    </row>
    <row r="26" spans="1:22" ht="12.75">
      <c r="A26" s="9"/>
      <c r="B26" s="165" t="s">
        <v>35</v>
      </c>
      <c r="C26" s="350">
        <f>C21</f>
        <v>51329.174999999996</v>
      </c>
      <c r="D26" s="350">
        <f>D21</f>
        <v>4790.723</v>
      </c>
      <c r="E26" s="350">
        <f>E21</f>
        <v>12319.001999999999</v>
      </c>
      <c r="F26" s="350">
        <f>F21</f>
        <v>68438.9</v>
      </c>
      <c r="G26" s="350">
        <f>G21</f>
        <v>31970.101144</v>
      </c>
      <c r="H26" s="350">
        <f aca="true" t="shared" si="4" ref="H26:V26">H21</f>
        <v>3016.03156</v>
      </c>
      <c r="I26" s="350">
        <f t="shared" si="4"/>
        <v>7365.496700000001</v>
      </c>
      <c r="J26" s="350">
        <f t="shared" si="4"/>
        <v>42351.629404</v>
      </c>
      <c r="K26" s="350">
        <f t="shared" si="4"/>
        <v>19026.784</v>
      </c>
      <c r="L26" s="350">
        <f t="shared" si="4"/>
        <v>1794.8645000000001</v>
      </c>
      <c r="M26" s="350">
        <f t="shared" si="4"/>
        <v>4383.529</v>
      </c>
      <c r="N26" s="350">
        <f t="shared" si="4"/>
        <v>25205.1775</v>
      </c>
      <c r="O26" s="350">
        <f t="shared" si="4"/>
        <v>50996.88514400001</v>
      </c>
      <c r="P26" s="350">
        <f t="shared" si="4"/>
        <v>4810.896060000001</v>
      </c>
      <c r="Q26" s="350">
        <f t="shared" si="4"/>
        <v>11749.0257</v>
      </c>
      <c r="R26" s="350">
        <f t="shared" si="4"/>
        <v>67556.80690400001</v>
      </c>
      <c r="S26" s="350">
        <f t="shared" si="4"/>
        <v>332.2898559999885</v>
      </c>
      <c r="T26" s="350">
        <f t="shared" si="4"/>
        <v>-20.173060000000987</v>
      </c>
      <c r="U26" s="350">
        <f t="shared" si="4"/>
        <v>569.9762999999984</v>
      </c>
      <c r="V26" s="350">
        <f t="shared" si="4"/>
        <v>882.0930959999823</v>
      </c>
    </row>
    <row r="28" spans="1:32" ht="25.5" customHeight="1">
      <c r="A28" s="14" t="s">
        <v>12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794" t="s">
        <v>1090</v>
      </c>
      <c r="S28" s="794"/>
      <c r="T28" s="794"/>
      <c r="U28" s="14"/>
      <c r="V28" s="14"/>
      <c r="W28" s="15"/>
      <c r="X28" s="15"/>
      <c r="Y28" s="15"/>
      <c r="Z28" s="15"/>
      <c r="AA28" s="15"/>
      <c r="AE28" s="15"/>
      <c r="AF28" s="15"/>
    </row>
    <row r="29" spans="1:32" ht="18" customHeight="1">
      <c r="A29" s="83"/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15"/>
      <c r="R29" s="794" t="s">
        <v>476</v>
      </c>
      <c r="S29" s="794"/>
      <c r="T29" s="794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15"/>
      <c r="AF29" s="15"/>
    </row>
    <row r="30" spans="1:37" ht="20.25" customHeight="1">
      <c r="A30" s="83"/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794" t="s">
        <v>1089</v>
      </c>
      <c r="R30" s="794"/>
      <c r="S30" s="794"/>
      <c r="T30" s="794"/>
      <c r="U30" s="794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</row>
    <row r="31" spans="1:32" ht="12.7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"/>
      <c r="T31" s="1"/>
      <c r="U31" s="1"/>
      <c r="V31" s="1"/>
      <c r="W31" s="14"/>
      <c r="X31" s="14"/>
      <c r="Y31" s="14"/>
      <c r="Z31" s="14"/>
      <c r="AE31" s="14"/>
      <c r="AF31" s="14"/>
    </row>
  </sheetData>
  <sheetProtection/>
  <mergeCells count="19">
    <mergeCell ref="O12:R12"/>
    <mergeCell ref="G11:R11"/>
    <mergeCell ref="U10:V10"/>
    <mergeCell ref="S11:V12"/>
    <mergeCell ref="G2:O2"/>
    <mergeCell ref="A3:U3"/>
    <mergeCell ref="A4:U4"/>
    <mergeCell ref="A6:U6"/>
    <mergeCell ref="A8:C8"/>
    <mergeCell ref="R28:T28"/>
    <mergeCell ref="R29:T29"/>
    <mergeCell ref="Q30:U30"/>
    <mergeCell ref="Y17:AB17"/>
    <mergeCell ref="AB10:AD10"/>
    <mergeCell ref="A11:A12"/>
    <mergeCell ref="B11:B12"/>
    <mergeCell ref="C11:F12"/>
    <mergeCell ref="G12:J12"/>
    <mergeCell ref="K12:N12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67" r:id="rId1"/>
  <colBreaks count="1" manualBreakCount="1">
    <brk id="23" max="65535" man="1"/>
  </colBreaks>
</worksheet>
</file>

<file path=xl/worksheets/sheet5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1"/>
  <sheetViews>
    <sheetView view="pageBreakPreview" zoomScale="90" zoomScaleSheetLayoutView="90" zoomScalePageLayoutView="0" workbookViewId="0" topLeftCell="A26">
      <selection activeCell="Q15" sqref="Q15"/>
    </sheetView>
  </sheetViews>
  <sheetFormatPr defaultColWidth="9.140625" defaultRowHeight="12.75"/>
  <cols>
    <col min="1" max="1" width="8.57421875" style="202" customWidth="1"/>
    <col min="2" max="2" width="20.28125" style="202" customWidth="1"/>
    <col min="3" max="3" width="12.00390625" style="202" customWidth="1"/>
    <col min="4" max="4" width="15.140625" style="202" customWidth="1"/>
    <col min="5" max="5" width="8.7109375" style="202" customWidth="1"/>
    <col min="6" max="6" width="7.28125" style="202" customWidth="1"/>
    <col min="7" max="7" width="7.421875" style="202" customWidth="1"/>
    <col min="8" max="8" width="6.28125" style="202" customWidth="1"/>
    <col min="9" max="9" width="6.57421875" style="202" customWidth="1"/>
    <col min="10" max="10" width="6.7109375" style="202" customWidth="1"/>
    <col min="11" max="11" width="7.140625" style="202" customWidth="1"/>
    <col min="12" max="12" width="8.140625" style="202" customWidth="1"/>
    <col min="13" max="13" width="9.28125" style="202" customWidth="1"/>
    <col min="14" max="15" width="11.421875" style="202" customWidth="1"/>
    <col min="16" max="16" width="11.28125" style="202" customWidth="1"/>
    <col min="17" max="16384" width="9.140625" style="202" customWidth="1"/>
  </cols>
  <sheetData>
    <row r="1" spans="8:12" ht="12.75">
      <c r="H1" s="1040"/>
      <c r="I1" s="1040"/>
      <c r="L1" s="205" t="s">
        <v>523</v>
      </c>
    </row>
    <row r="2" spans="4:12" ht="12.75">
      <c r="D2" s="1040" t="s">
        <v>476</v>
      </c>
      <c r="E2" s="1040"/>
      <c r="F2" s="1040"/>
      <c r="G2" s="1040"/>
      <c r="H2" s="204"/>
      <c r="I2" s="204"/>
      <c r="L2" s="205"/>
    </row>
    <row r="3" spans="1:13" s="206" customFormat="1" ht="15.75">
      <c r="A3" s="1041" t="s">
        <v>701</v>
      </c>
      <c r="B3" s="1041"/>
      <c r="C3" s="1041"/>
      <c r="D3" s="1041"/>
      <c r="E3" s="1041"/>
      <c r="F3" s="1041"/>
      <c r="G3" s="1041"/>
      <c r="H3" s="1041"/>
      <c r="I3" s="1041"/>
      <c r="J3" s="1041"/>
      <c r="K3" s="1041"/>
      <c r="L3" s="1041"/>
      <c r="M3" s="1041"/>
    </row>
    <row r="4" spans="1:13" s="206" customFormat="1" ht="20.25" customHeight="1">
      <c r="A4" s="1041" t="s">
        <v>767</v>
      </c>
      <c r="B4" s="1041"/>
      <c r="C4" s="1041"/>
      <c r="D4" s="1041"/>
      <c r="E4" s="1041"/>
      <c r="F4" s="1041"/>
      <c r="G4" s="1041"/>
      <c r="H4" s="1041"/>
      <c r="I4" s="1041"/>
      <c r="J4" s="1041"/>
      <c r="K4" s="1041"/>
      <c r="L4" s="1041"/>
      <c r="M4" s="1041"/>
    </row>
    <row r="6" spans="1:10" ht="12.75">
      <c r="A6" s="207" t="s">
        <v>158</v>
      </c>
      <c r="B6" s="208"/>
      <c r="C6" s="209"/>
      <c r="D6" s="209"/>
      <c r="E6" s="209"/>
      <c r="F6" s="209"/>
      <c r="G6" s="209"/>
      <c r="H6" s="209"/>
      <c r="I6" s="209"/>
      <c r="J6" s="209"/>
    </row>
    <row r="8" spans="1:16" s="210" customFormat="1" ht="15" customHeight="1">
      <c r="A8" s="202"/>
      <c r="B8" s="202"/>
      <c r="C8" s="202"/>
      <c r="D8" s="202"/>
      <c r="E8" s="202"/>
      <c r="F8" s="202"/>
      <c r="G8" s="202"/>
      <c r="H8" s="202"/>
      <c r="I8" s="202"/>
      <c r="J8" s="202"/>
      <c r="K8" s="857" t="s">
        <v>776</v>
      </c>
      <c r="L8" s="857"/>
      <c r="M8" s="857"/>
      <c r="N8" s="857"/>
      <c r="O8" s="857"/>
      <c r="P8" s="857"/>
    </row>
    <row r="9" spans="1:16" s="210" customFormat="1" ht="20.25" customHeight="1">
      <c r="A9" s="977" t="s">
        <v>2</v>
      </c>
      <c r="B9" s="977" t="s">
        <v>3</v>
      </c>
      <c r="C9" s="982" t="s">
        <v>267</v>
      </c>
      <c r="D9" s="982" t="s">
        <v>268</v>
      </c>
      <c r="E9" s="1039" t="s">
        <v>269</v>
      </c>
      <c r="F9" s="1039"/>
      <c r="G9" s="1039"/>
      <c r="H9" s="1039"/>
      <c r="I9" s="1039"/>
      <c r="J9" s="1039"/>
      <c r="K9" s="1039"/>
      <c r="L9" s="1039"/>
      <c r="M9" s="1039"/>
      <c r="N9" s="1039"/>
      <c r="O9" s="1039"/>
      <c r="P9" s="1039"/>
    </row>
    <row r="10" spans="1:16" s="210" customFormat="1" ht="35.25" customHeight="1">
      <c r="A10" s="1042"/>
      <c r="B10" s="1042"/>
      <c r="C10" s="983"/>
      <c r="D10" s="983"/>
      <c r="E10" s="291" t="s">
        <v>793</v>
      </c>
      <c r="F10" s="291" t="s">
        <v>270</v>
      </c>
      <c r="G10" s="291" t="s">
        <v>271</v>
      </c>
      <c r="H10" s="291" t="s">
        <v>272</v>
      </c>
      <c r="I10" s="291" t="s">
        <v>273</v>
      </c>
      <c r="J10" s="291" t="s">
        <v>274</v>
      </c>
      <c r="K10" s="291" t="s">
        <v>275</v>
      </c>
      <c r="L10" s="291" t="s">
        <v>276</v>
      </c>
      <c r="M10" s="291" t="s">
        <v>794</v>
      </c>
      <c r="N10" s="222" t="s">
        <v>795</v>
      </c>
      <c r="O10" s="222" t="s">
        <v>796</v>
      </c>
      <c r="P10" s="222" t="s">
        <v>797</v>
      </c>
    </row>
    <row r="11" spans="1:16" s="210" customFormat="1" ht="12.75" customHeight="1">
      <c r="A11" s="213">
        <v>1</v>
      </c>
      <c r="B11" s="213">
        <v>2</v>
      </c>
      <c r="C11" s="213">
        <v>3</v>
      </c>
      <c r="D11" s="213">
        <v>4</v>
      </c>
      <c r="E11" s="213">
        <v>5</v>
      </c>
      <c r="F11" s="213">
        <v>6</v>
      </c>
      <c r="G11" s="213">
        <v>7</v>
      </c>
      <c r="H11" s="213">
        <v>8</v>
      </c>
      <c r="I11" s="213">
        <v>9</v>
      </c>
      <c r="J11" s="213">
        <v>10</v>
      </c>
      <c r="K11" s="213">
        <v>11</v>
      </c>
      <c r="L11" s="213">
        <v>12</v>
      </c>
      <c r="M11" s="213">
        <v>13</v>
      </c>
      <c r="N11" s="213">
        <v>14</v>
      </c>
      <c r="O11" s="213">
        <v>15</v>
      </c>
      <c r="P11" s="213">
        <v>16</v>
      </c>
    </row>
    <row r="12" spans="1:16" ht="15">
      <c r="A12" s="608">
        <v>1</v>
      </c>
      <c r="B12" s="715" t="s">
        <v>1055</v>
      </c>
      <c r="C12" s="715">
        <v>1130</v>
      </c>
      <c r="D12" s="715">
        <v>1116</v>
      </c>
      <c r="E12" s="715">
        <v>1022</v>
      </c>
      <c r="F12" s="715">
        <v>1022</v>
      </c>
      <c r="G12" s="715">
        <v>1021</v>
      </c>
      <c r="H12" s="715">
        <v>1021</v>
      </c>
      <c r="I12" s="715">
        <v>1021</v>
      </c>
      <c r="J12" s="715">
        <v>1021</v>
      </c>
      <c r="K12" s="715">
        <v>1021</v>
      </c>
      <c r="L12" s="715">
        <v>1021</v>
      </c>
      <c r="M12" s="715">
        <v>1021</v>
      </c>
      <c r="N12" s="715">
        <v>938</v>
      </c>
      <c r="O12" s="715">
        <v>938</v>
      </c>
      <c r="P12" s="715">
        <v>891</v>
      </c>
    </row>
    <row r="13" spans="1:16" ht="15">
      <c r="A13" s="608">
        <v>2</v>
      </c>
      <c r="B13" s="715" t="s">
        <v>976</v>
      </c>
      <c r="C13" s="715">
        <v>780</v>
      </c>
      <c r="D13" s="715">
        <v>778</v>
      </c>
      <c r="E13" s="715">
        <v>778</v>
      </c>
      <c r="F13" s="715">
        <v>778</v>
      </c>
      <c r="G13" s="715">
        <v>778</v>
      </c>
      <c r="H13" s="715">
        <v>778</v>
      </c>
      <c r="I13" s="715">
        <v>778</v>
      </c>
      <c r="J13" s="715">
        <v>778</v>
      </c>
      <c r="K13" s="715">
        <v>778</v>
      </c>
      <c r="L13" s="715">
        <v>778</v>
      </c>
      <c r="M13" s="715">
        <v>778</v>
      </c>
      <c r="N13" s="715">
        <v>778</v>
      </c>
      <c r="O13" s="715">
        <v>778</v>
      </c>
      <c r="P13" s="715">
        <v>778</v>
      </c>
    </row>
    <row r="14" spans="1:16" ht="15">
      <c r="A14" s="608">
        <v>3</v>
      </c>
      <c r="B14" s="715" t="s">
        <v>977</v>
      </c>
      <c r="C14" s="715">
        <v>1079</v>
      </c>
      <c r="D14" s="715">
        <v>1079</v>
      </c>
      <c r="E14" s="715">
        <v>1079</v>
      </c>
      <c r="F14" s="715">
        <v>1079</v>
      </c>
      <c r="G14" s="715">
        <v>1079</v>
      </c>
      <c r="H14" s="715">
        <v>1079</v>
      </c>
      <c r="I14" s="715">
        <v>1079</v>
      </c>
      <c r="J14" s="715">
        <v>1079</v>
      </c>
      <c r="K14" s="715">
        <v>1079</v>
      </c>
      <c r="L14" s="715">
        <v>1079</v>
      </c>
      <c r="M14" s="715">
        <v>1079</v>
      </c>
      <c r="N14" s="715">
        <v>1079</v>
      </c>
      <c r="O14" s="715">
        <v>1079</v>
      </c>
      <c r="P14" s="715">
        <v>1079</v>
      </c>
    </row>
    <row r="15" spans="1:16" s="135" customFormat="1" ht="12.75" customHeight="1">
      <c r="A15" s="608">
        <v>4</v>
      </c>
      <c r="B15" s="715" t="s">
        <v>978</v>
      </c>
      <c r="C15" s="715">
        <v>1254</v>
      </c>
      <c r="D15" s="715">
        <v>1254</v>
      </c>
      <c r="E15" s="715">
        <v>1254</v>
      </c>
      <c r="F15" s="715">
        <v>1254</v>
      </c>
      <c r="G15" s="715">
        <v>1254</v>
      </c>
      <c r="H15" s="715">
        <v>1254</v>
      </c>
      <c r="I15" s="715">
        <v>1254</v>
      </c>
      <c r="J15" s="715">
        <v>1254</v>
      </c>
      <c r="K15" s="715">
        <v>1254</v>
      </c>
      <c r="L15" s="715">
        <v>1254</v>
      </c>
      <c r="M15" s="715">
        <v>1254</v>
      </c>
      <c r="N15" s="715">
        <v>1228</v>
      </c>
      <c r="O15" s="715">
        <v>983</v>
      </c>
      <c r="P15" s="715">
        <v>208</v>
      </c>
    </row>
    <row r="16" spans="1:16" s="135" customFormat="1" ht="12.75" customHeight="1">
      <c r="A16" s="608">
        <v>5</v>
      </c>
      <c r="B16" s="715" t="s">
        <v>1056</v>
      </c>
      <c r="C16" s="715">
        <v>2381</v>
      </c>
      <c r="D16" s="715">
        <v>2381</v>
      </c>
      <c r="E16" s="715">
        <v>2380</v>
      </c>
      <c r="F16" s="715">
        <v>2380</v>
      </c>
      <c r="G16" s="715">
        <v>2380</v>
      </c>
      <c r="H16" s="715">
        <v>2380</v>
      </c>
      <c r="I16" s="715">
        <v>2380</v>
      </c>
      <c r="J16" s="715">
        <v>2379</v>
      </c>
      <c r="K16" s="715">
        <v>2379</v>
      </c>
      <c r="L16" s="715">
        <v>2379</v>
      </c>
      <c r="M16" s="715">
        <v>2379</v>
      </c>
      <c r="N16" s="715">
        <v>2379</v>
      </c>
      <c r="O16" s="715">
        <v>2379</v>
      </c>
      <c r="P16" s="715">
        <v>2379</v>
      </c>
    </row>
    <row r="17" spans="1:16" s="135" customFormat="1" ht="12.75" customHeight="1">
      <c r="A17" s="608">
        <v>6</v>
      </c>
      <c r="B17" s="715" t="s">
        <v>979</v>
      </c>
      <c r="C17" s="715">
        <v>926</v>
      </c>
      <c r="D17" s="715">
        <v>926</v>
      </c>
      <c r="E17" s="715">
        <v>926</v>
      </c>
      <c r="F17" s="715">
        <v>926</v>
      </c>
      <c r="G17" s="715">
        <v>926</v>
      </c>
      <c r="H17" s="715">
        <v>926</v>
      </c>
      <c r="I17" s="715">
        <v>926</v>
      </c>
      <c r="J17" s="715">
        <v>926</v>
      </c>
      <c r="K17" s="715">
        <v>926</v>
      </c>
      <c r="L17" s="715">
        <v>926</v>
      </c>
      <c r="M17" s="715">
        <v>926</v>
      </c>
      <c r="N17" s="715">
        <v>926</v>
      </c>
      <c r="O17" s="715">
        <v>926</v>
      </c>
      <c r="P17" s="715">
        <v>926</v>
      </c>
    </row>
    <row r="18" spans="1:16" ht="12.75" customHeight="1">
      <c r="A18" s="608">
        <v>7</v>
      </c>
      <c r="B18" s="715" t="s">
        <v>1057</v>
      </c>
      <c r="C18" s="715">
        <v>937</v>
      </c>
      <c r="D18" s="715">
        <v>937</v>
      </c>
      <c r="E18" s="715">
        <v>937</v>
      </c>
      <c r="F18" s="715">
        <v>937</v>
      </c>
      <c r="G18" s="715">
        <v>937</v>
      </c>
      <c r="H18" s="715">
        <v>937</v>
      </c>
      <c r="I18" s="715">
        <v>937</v>
      </c>
      <c r="J18" s="715">
        <v>937</v>
      </c>
      <c r="K18" s="715">
        <v>937</v>
      </c>
      <c r="L18" s="715">
        <v>937</v>
      </c>
      <c r="M18" s="715">
        <v>937</v>
      </c>
      <c r="N18" s="715">
        <v>937</v>
      </c>
      <c r="O18" s="715">
        <v>937</v>
      </c>
      <c r="P18" s="715">
        <v>937</v>
      </c>
    </row>
    <row r="19" spans="1:16" ht="15">
      <c r="A19" s="608">
        <v>8</v>
      </c>
      <c r="B19" s="715" t="s">
        <v>980</v>
      </c>
      <c r="C19" s="715">
        <v>246</v>
      </c>
      <c r="D19" s="715">
        <v>246</v>
      </c>
      <c r="E19" s="715">
        <v>246</v>
      </c>
      <c r="F19" s="715">
        <v>246</v>
      </c>
      <c r="G19" s="715">
        <v>246</v>
      </c>
      <c r="H19" s="715">
        <v>246</v>
      </c>
      <c r="I19" s="715">
        <v>246</v>
      </c>
      <c r="J19" s="715">
        <v>246</v>
      </c>
      <c r="K19" s="715">
        <v>246</v>
      </c>
      <c r="L19" s="715">
        <v>246</v>
      </c>
      <c r="M19" s="715">
        <v>246</v>
      </c>
      <c r="N19" s="715">
        <v>246</v>
      </c>
      <c r="O19" s="715">
        <v>246</v>
      </c>
      <c r="P19" s="715">
        <v>246</v>
      </c>
    </row>
    <row r="20" spans="1:16" ht="15">
      <c r="A20" s="608">
        <v>9</v>
      </c>
      <c r="B20" s="715" t="s">
        <v>1058</v>
      </c>
      <c r="C20" s="715">
        <v>1248</v>
      </c>
      <c r="D20" s="715">
        <v>1244</v>
      </c>
      <c r="E20" s="715">
        <v>1240</v>
      </c>
      <c r="F20" s="715">
        <v>1240</v>
      </c>
      <c r="G20" s="715">
        <v>1240</v>
      </c>
      <c r="H20" s="715">
        <v>1240</v>
      </c>
      <c r="I20" s="715">
        <v>1240</v>
      </c>
      <c r="J20" s="715">
        <v>1240</v>
      </c>
      <c r="K20" s="715">
        <v>1240</v>
      </c>
      <c r="L20" s="715">
        <v>1239</v>
      </c>
      <c r="M20" s="715">
        <v>1239</v>
      </c>
      <c r="N20" s="715">
        <v>1239</v>
      </c>
      <c r="O20" s="715">
        <v>1012</v>
      </c>
      <c r="P20" s="715">
        <v>999</v>
      </c>
    </row>
    <row r="21" spans="1:16" ht="15">
      <c r="A21" s="608">
        <v>10</v>
      </c>
      <c r="B21" s="715" t="s">
        <v>983</v>
      </c>
      <c r="C21" s="715">
        <v>378</v>
      </c>
      <c r="D21" s="715">
        <v>378</v>
      </c>
      <c r="E21" s="715">
        <v>378</v>
      </c>
      <c r="F21" s="715">
        <v>378</v>
      </c>
      <c r="G21" s="715">
        <v>376</v>
      </c>
      <c r="H21" s="715">
        <v>376</v>
      </c>
      <c r="I21" s="715">
        <v>376</v>
      </c>
      <c r="J21" s="715">
        <v>376</v>
      </c>
      <c r="K21" s="715">
        <v>376</v>
      </c>
      <c r="L21" s="715">
        <v>376</v>
      </c>
      <c r="M21" s="715">
        <v>376</v>
      </c>
      <c r="N21" s="715">
        <v>376</v>
      </c>
      <c r="O21" s="715">
        <v>376</v>
      </c>
      <c r="P21" s="715">
        <v>376</v>
      </c>
    </row>
    <row r="22" spans="1:16" ht="15">
      <c r="A22" s="608">
        <v>11</v>
      </c>
      <c r="B22" s="715" t="s">
        <v>984</v>
      </c>
      <c r="C22" s="715">
        <v>624</v>
      </c>
      <c r="D22" s="715">
        <v>622</v>
      </c>
      <c r="E22" s="715">
        <v>622</v>
      </c>
      <c r="F22" s="715">
        <v>622</v>
      </c>
      <c r="G22" s="715">
        <v>622</v>
      </c>
      <c r="H22" s="715">
        <v>622</v>
      </c>
      <c r="I22" s="715">
        <v>622</v>
      </c>
      <c r="J22" s="715">
        <v>622</v>
      </c>
      <c r="K22" s="715">
        <v>622</v>
      </c>
      <c r="L22" s="715">
        <v>622</v>
      </c>
      <c r="M22" s="715">
        <v>622</v>
      </c>
      <c r="N22" s="715">
        <v>622</v>
      </c>
      <c r="O22" s="715">
        <v>622</v>
      </c>
      <c r="P22" s="715">
        <v>622</v>
      </c>
    </row>
    <row r="23" spans="1:16" ht="15">
      <c r="A23" s="608">
        <v>12</v>
      </c>
      <c r="B23" s="715" t="s">
        <v>1059</v>
      </c>
      <c r="C23" s="715">
        <v>1649</v>
      </c>
      <c r="D23" s="715">
        <v>1649</v>
      </c>
      <c r="E23" s="715">
        <v>1649</v>
      </c>
      <c r="F23" s="715">
        <v>1649</v>
      </c>
      <c r="G23" s="715">
        <v>1649</v>
      </c>
      <c r="H23" s="715">
        <v>1649</v>
      </c>
      <c r="I23" s="715">
        <v>1649</v>
      </c>
      <c r="J23" s="715">
        <v>1649</v>
      </c>
      <c r="K23" s="715">
        <v>1649</v>
      </c>
      <c r="L23" s="715">
        <v>1649</v>
      </c>
      <c r="M23" s="715">
        <v>1649</v>
      </c>
      <c r="N23" s="715">
        <v>1649</v>
      </c>
      <c r="O23" s="715">
        <v>1630</v>
      </c>
      <c r="P23" s="715">
        <v>1526</v>
      </c>
    </row>
    <row r="24" spans="1:16" ht="15">
      <c r="A24" s="608">
        <v>13</v>
      </c>
      <c r="B24" s="715" t="s">
        <v>985</v>
      </c>
      <c r="C24" s="715">
        <v>642</v>
      </c>
      <c r="D24" s="715">
        <v>642</v>
      </c>
      <c r="E24" s="715">
        <v>630</v>
      </c>
      <c r="F24" s="715">
        <v>630</v>
      </c>
      <c r="G24" s="715">
        <v>630</v>
      </c>
      <c r="H24" s="715">
        <v>630</v>
      </c>
      <c r="I24" s="715">
        <v>630</v>
      </c>
      <c r="J24" s="715">
        <v>630</v>
      </c>
      <c r="K24" s="715">
        <v>630</v>
      </c>
      <c r="L24" s="715">
        <v>630</v>
      </c>
      <c r="M24" s="715">
        <v>515</v>
      </c>
      <c r="N24" s="715">
        <v>515</v>
      </c>
      <c r="O24" s="715">
        <v>490</v>
      </c>
      <c r="P24" s="715">
        <v>479</v>
      </c>
    </row>
    <row r="25" spans="1:16" ht="15">
      <c r="A25" s="608">
        <v>14</v>
      </c>
      <c r="B25" s="715" t="s">
        <v>986</v>
      </c>
      <c r="C25" s="715">
        <v>551</v>
      </c>
      <c r="D25" s="715">
        <v>551</v>
      </c>
      <c r="E25" s="715">
        <v>550</v>
      </c>
      <c r="F25" s="715">
        <v>550</v>
      </c>
      <c r="G25" s="715">
        <v>550</v>
      </c>
      <c r="H25" s="715">
        <v>550</v>
      </c>
      <c r="I25" s="715">
        <v>550</v>
      </c>
      <c r="J25" s="715">
        <v>550</v>
      </c>
      <c r="K25" s="715">
        <v>550</v>
      </c>
      <c r="L25" s="715">
        <v>550</v>
      </c>
      <c r="M25" s="715">
        <v>550</v>
      </c>
      <c r="N25" s="715">
        <v>550</v>
      </c>
      <c r="O25" s="715">
        <v>550</v>
      </c>
      <c r="P25" s="715">
        <v>550</v>
      </c>
    </row>
    <row r="26" spans="1:16" ht="15">
      <c r="A26" s="608">
        <v>15</v>
      </c>
      <c r="B26" s="715" t="s">
        <v>956</v>
      </c>
      <c r="C26" s="715">
        <v>705</v>
      </c>
      <c r="D26" s="715">
        <v>705</v>
      </c>
      <c r="E26" s="715">
        <v>705</v>
      </c>
      <c r="F26" s="715">
        <v>705</v>
      </c>
      <c r="G26" s="715">
        <v>705</v>
      </c>
      <c r="H26" s="715">
        <v>705</v>
      </c>
      <c r="I26" s="715">
        <v>705</v>
      </c>
      <c r="J26" s="715">
        <v>705</v>
      </c>
      <c r="K26" s="715">
        <v>705</v>
      </c>
      <c r="L26" s="715">
        <v>705</v>
      </c>
      <c r="M26" s="715">
        <v>705</v>
      </c>
      <c r="N26" s="715">
        <v>705</v>
      </c>
      <c r="O26" s="715">
        <v>687</v>
      </c>
      <c r="P26" s="715">
        <v>584</v>
      </c>
    </row>
    <row r="27" spans="1:16" ht="15">
      <c r="A27" s="608">
        <v>16</v>
      </c>
      <c r="B27" s="715" t="s">
        <v>987</v>
      </c>
      <c r="C27" s="715">
        <v>749</v>
      </c>
      <c r="D27" s="715">
        <v>749</v>
      </c>
      <c r="E27" s="715">
        <v>749</v>
      </c>
      <c r="F27" s="715">
        <v>749</v>
      </c>
      <c r="G27" s="715">
        <v>749</v>
      </c>
      <c r="H27" s="715">
        <v>749</v>
      </c>
      <c r="I27" s="715">
        <v>749</v>
      </c>
      <c r="J27" s="715">
        <v>749</v>
      </c>
      <c r="K27" s="715">
        <v>749</v>
      </c>
      <c r="L27" s="715">
        <v>749</v>
      </c>
      <c r="M27" s="715">
        <v>749</v>
      </c>
      <c r="N27" s="715">
        <v>749</v>
      </c>
      <c r="O27" s="715">
        <v>749</v>
      </c>
      <c r="P27" s="715">
        <v>749</v>
      </c>
    </row>
    <row r="28" spans="1:16" ht="15">
      <c r="A28" s="608">
        <v>17</v>
      </c>
      <c r="B28" s="715" t="s">
        <v>1060</v>
      </c>
      <c r="C28" s="715">
        <v>1695</v>
      </c>
      <c r="D28" s="715">
        <v>1693</v>
      </c>
      <c r="E28" s="715">
        <v>1644</v>
      </c>
      <c r="F28" s="715">
        <v>1644</v>
      </c>
      <c r="G28" s="715">
        <v>1644</v>
      </c>
      <c r="H28" s="715">
        <v>1641</v>
      </c>
      <c r="I28" s="715">
        <v>1641</v>
      </c>
      <c r="J28" s="715">
        <v>1638</v>
      </c>
      <c r="K28" s="715">
        <v>1633</v>
      </c>
      <c r="L28" s="715">
        <v>1391</v>
      </c>
      <c r="M28" s="715">
        <v>1380</v>
      </c>
      <c r="N28" s="715">
        <v>1368</v>
      </c>
      <c r="O28" s="715">
        <v>1323</v>
      </c>
      <c r="P28" s="715">
        <v>1059</v>
      </c>
    </row>
    <row r="29" spans="1:16" ht="15">
      <c r="A29" s="608">
        <v>18</v>
      </c>
      <c r="B29" s="715" t="s">
        <v>988</v>
      </c>
      <c r="C29" s="715">
        <v>1416</v>
      </c>
      <c r="D29" s="715">
        <v>1416</v>
      </c>
      <c r="E29" s="715">
        <v>1416</v>
      </c>
      <c r="F29" s="715">
        <v>1416</v>
      </c>
      <c r="G29" s="715">
        <v>1416</v>
      </c>
      <c r="H29" s="715">
        <v>1416</v>
      </c>
      <c r="I29" s="715">
        <v>1416</v>
      </c>
      <c r="J29" s="715">
        <v>1416</v>
      </c>
      <c r="K29" s="715">
        <v>1416</v>
      </c>
      <c r="L29" s="715">
        <v>1416</v>
      </c>
      <c r="M29" s="715">
        <v>1416</v>
      </c>
      <c r="N29" s="715">
        <v>1416</v>
      </c>
      <c r="O29" s="715">
        <v>1416</v>
      </c>
      <c r="P29" s="715">
        <v>1416</v>
      </c>
    </row>
    <row r="30" spans="1:16" ht="15">
      <c r="A30" s="608">
        <v>19</v>
      </c>
      <c r="B30" s="715" t="s">
        <v>958</v>
      </c>
      <c r="C30" s="715">
        <v>1043</v>
      </c>
      <c r="D30" s="715">
        <v>1043</v>
      </c>
      <c r="E30" s="715">
        <v>1043</v>
      </c>
      <c r="F30" s="715">
        <v>1043</v>
      </c>
      <c r="G30" s="715">
        <v>1043</v>
      </c>
      <c r="H30" s="715">
        <v>1043</v>
      </c>
      <c r="I30" s="715">
        <v>1043</v>
      </c>
      <c r="J30" s="715">
        <v>1043</v>
      </c>
      <c r="K30" s="715">
        <v>1043</v>
      </c>
      <c r="L30" s="715">
        <v>1043</v>
      </c>
      <c r="M30" s="715">
        <v>1043</v>
      </c>
      <c r="N30" s="715">
        <v>1043</v>
      </c>
      <c r="O30" s="715">
        <v>1043</v>
      </c>
      <c r="P30" s="715">
        <v>1043</v>
      </c>
    </row>
    <row r="31" spans="1:16" ht="12.75" customHeight="1">
      <c r="A31" s="608">
        <v>20</v>
      </c>
      <c r="B31" s="715" t="s">
        <v>989</v>
      </c>
      <c r="C31" s="715">
        <v>1220</v>
      </c>
      <c r="D31" s="715">
        <v>1220</v>
      </c>
      <c r="E31" s="715">
        <v>1220</v>
      </c>
      <c r="F31" s="715">
        <v>1220</v>
      </c>
      <c r="G31" s="715">
        <v>1220</v>
      </c>
      <c r="H31" s="715">
        <v>1220</v>
      </c>
      <c r="I31" s="715">
        <v>1220</v>
      </c>
      <c r="J31" s="715">
        <v>1220</v>
      </c>
      <c r="K31" s="715">
        <v>1220</v>
      </c>
      <c r="L31" s="715">
        <v>1210</v>
      </c>
      <c r="M31" s="715">
        <v>1193</v>
      </c>
      <c r="N31" s="715">
        <v>1184</v>
      </c>
      <c r="O31" s="715">
        <v>1026</v>
      </c>
      <c r="P31" s="715">
        <v>892</v>
      </c>
    </row>
    <row r="32" spans="1:16" ht="12.75" customHeight="1">
      <c r="A32" s="608">
        <v>21</v>
      </c>
      <c r="B32" s="715" t="s">
        <v>959</v>
      </c>
      <c r="C32" s="715">
        <v>583</v>
      </c>
      <c r="D32" s="715">
        <v>583</v>
      </c>
      <c r="E32" s="715">
        <v>583</v>
      </c>
      <c r="F32" s="715">
        <v>583</v>
      </c>
      <c r="G32" s="715">
        <v>583</v>
      </c>
      <c r="H32" s="715">
        <v>583</v>
      </c>
      <c r="I32" s="715">
        <v>583</v>
      </c>
      <c r="J32" s="715">
        <v>583</v>
      </c>
      <c r="K32" s="715">
        <v>583</v>
      </c>
      <c r="L32" s="715">
        <v>583</v>
      </c>
      <c r="M32" s="715">
        <v>583</v>
      </c>
      <c r="N32" s="715">
        <v>583</v>
      </c>
      <c r="O32" s="715">
        <v>583</v>
      </c>
      <c r="P32" s="715">
        <v>583</v>
      </c>
    </row>
    <row r="33" spans="1:16" ht="12.75" customHeight="1">
      <c r="A33" s="608">
        <v>22</v>
      </c>
      <c r="B33" s="715" t="s">
        <v>991</v>
      </c>
      <c r="C33" s="715">
        <v>685</v>
      </c>
      <c r="D33" s="715">
        <v>685</v>
      </c>
      <c r="E33" s="715">
        <v>685</v>
      </c>
      <c r="F33" s="715">
        <v>685</v>
      </c>
      <c r="G33" s="715">
        <v>685</v>
      </c>
      <c r="H33" s="715">
        <v>684</v>
      </c>
      <c r="I33" s="715">
        <v>684</v>
      </c>
      <c r="J33" s="715">
        <v>684</v>
      </c>
      <c r="K33" s="715">
        <v>684</v>
      </c>
      <c r="L33" s="715">
        <v>684</v>
      </c>
      <c r="M33" s="715">
        <v>646</v>
      </c>
      <c r="N33" s="715">
        <v>580</v>
      </c>
      <c r="O33" s="715">
        <v>580</v>
      </c>
      <c r="P33" s="715">
        <v>580</v>
      </c>
    </row>
    <row r="34" spans="1:16" ht="15">
      <c r="A34" s="608">
        <v>23</v>
      </c>
      <c r="B34" s="715" t="s">
        <v>992</v>
      </c>
      <c r="C34" s="715">
        <v>734</v>
      </c>
      <c r="D34" s="715">
        <v>734</v>
      </c>
      <c r="E34" s="715">
        <v>734</v>
      </c>
      <c r="F34" s="715">
        <v>734</v>
      </c>
      <c r="G34" s="715">
        <v>734</v>
      </c>
      <c r="H34" s="715">
        <v>734</v>
      </c>
      <c r="I34" s="715">
        <v>734</v>
      </c>
      <c r="J34" s="715">
        <v>734</v>
      </c>
      <c r="K34" s="715">
        <v>734</v>
      </c>
      <c r="L34" s="715">
        <v>734</v>
      </c>
      <c r="M34" s="715">
        <v>734</v>
      </c>
      <c r="N34" s="715">
        <v>734</v>
      </c>
      <c r="O34" s="715">
        <v>734</v>
      </c>
      <c r="P34" s="715">
        <v>734</v>
      </c>
    </row>
    <row r="35" spans="1:16" ht="15">
      <c r="A35" s="608">
        <v>24</v>
      </c>
      <c r="B35" s="715" t="s">
        <v>1061</v>
      </c>
      <c r="C35" s="715">
        <v>1421</v>
      </c>
      <c r="D35" s="715">
        <v>1421</v>
      </c>
      <c r="E35" s="715">
        <v>1421</v>
      </c>
      <c r="F35" s="715">
        <v>1421</v>
      </c>
      <c r="G35" s="715">
        <v>1421</v>
      </c>
      <c r="H35" s="715">
        <v>1421</v>
      </c>
      <c r="I35" s="715">
        <v>1421</v>
      </c>
      <c r="J35" s="715">
        <v>1421</v>
      </c>
      <c r="K35" s="715">
        <v>1421</v>
      </c>
      <c r="L35" s="715">
        <v>1421</v>
      </c>
      <c r="M35" s="715">
        <v>1421</v>
      </c>
      <c r="N35" s="715">
        <v>1421</v>
      </c>
      <c r="O35" s="715">
        <v>1421</v>
      </c>
      <c r="P35" s="715">
        <v>1421</v>
      </c>
    </row>
    <row r="36" spans="1:16" ht="15">
      <c r="A36" s="608">
        <v>25</v>
      </c>
      <c r="B36" s="715" t="s">
        <v>960</v>
      </c>
      <c r="C36" s="715">
        <v>820</v>
      </c>
      <c r="D36" s="715">
        <v>820</v>
      </c>
      <c r="E36" s="715">
        <v>820</v>
      </c>
      <c r="F36" s="715">
        <v>820</v>
      </c>
      <c r="G36" s="715">
        <v>820</v>
      </c>
      <c r="H36" s="715">
        <v>820</v>
      </c>
      <c r="I36" s="715">
        <v>820</v>
      </c>
      <c r="J36" s="715">
        <v>820</v>
      </c>
      <c r="K36" s="715">
        <v>820</v>
      </c>
      <c r="L36" s="715">
        <v>820</v>
      </c>
      <c r="M36" s="715">
        <v>820</v>
      </c>
      <c r="N36" s="715">
        <v>820</v>
      </c>
      <c r="O36" s="715">
        <v>820</v>
      </c>
      <c r="P36" s="715">
        <v>820</v>
      </c>
    </row>
    <row r="37" spans="1:16" ht="15">
      <c r="A37" s="608">
        <v>26</v>
      </c>
      <c r="B37" s="715" t="s">
        <v>994</v>
      </c>
      <c r="C37" s="715">
        <v>310</v>
      </c>
      <c r="D37" s="715">
        <v>310</v>
      </c>
      <c r="E37" s="715">
        <v>310</v>
      </c>
      <c r="F37" s="715">
        <v>310</v>
      </c>
      <c r="G37" s="715">
        <v>310</v>
      </c>
      <c r="H37" s="715">
        <v>310</v>
      </c>
      <c r="I37" s="715">
        <v>310</v>
      </c>
      <c r="J37" s="715">
        <v>310</v>
      </c>
      <c r="K37" s="715">
        <v>310</v>
      </c>
      <c r="L37" s="715">
        <v>310</v>
      </c>
      <c r="M37" s="715">
        <v>310</v>
      </c>
      <c r="N37" s="715">
        <v>310</v>
      </c>
      <c r="O37" s="715">
        <v>310</v>
      </c>
      <c r="P37" s="715">
        <v>310</v>
      </c>
    </row>
    <row r="38" spans="1:16" ht="15">
      <c r="A38" s="608">
        <v>27</v>
      </c>
      <c r="B38" s="715" t="s">
        <v>961</v>
      </c>
      <c r="C38" s="715">
        <v>983</v>
      </c>
      <c r="D38" s="715">
        <v>913</v>
      </c>
      <c r="E38" s="715">
        <v>904</v>
      </c>
      <c r="F38" s="715">
        <v>904</v>
      </c>
      <c r="G38" s="715">
        <v>904</v>
      </c>
      <c r="H38" s="715">
        <v>904</v>
      </c>
      <c r="I38" s="715">
        <v>904</v>
      </c>
      <c r="J38" s="715">
        <v>904</v>
      </c>
      <c r="K38" s="715">
        <v>904</v>
      </c>
      <c r="L38" s="715">
        <v>904</v>
      </c>
      <c r="M38" s="715">
        <v>904</v>
      </c>
      <c r="N38" s="715">
        <v>904</v>
      </c>
      <c r="O38" s="715">
        <v>904</v>
      </c>
      <c r="P38" s="715">
        <v>904</v>
      </c>
    </row>
    <row r="39" spans="1:16" ht="15">
      <c r="A39" s="608">
        <v>28</v>
      </c>
      <c r="B39" s="715" t="s">
        <v>1062</v>
      </c>
      <c r="C39" s="715">
        <v>1260</v>
      </c>
      <c r="D39" s="715">
        <v>1260</v>
      </c>
      <c r="E39" s="715">
        <v>1260</v>
      </c>
      <c r="F39" s="715">
        <v>1260</v>
      </c>
      <c r="G39" s="715">
        <v>1260</v>
      </c>
      <c r="H39" s="715">
        <v>1260</v>
      </c>
      <c r="I39" s="715">
        <v>1260</v>
      </c>
      <c r="J39" s="715">
        <v>1260</v>
      </c>
      <c r="K39" s="715">
        <v>1260</v>
      </c>
      <c r="L39" s="715">
        <v>1260</v>
      </c>
      <c r="M39" s="715">
        <v>1260</v>
      </c>
      <c r="N39" s="715">
        <v>1260</v>
      </c>
      <c r="O39" s="715">
        <v>1260</v>
      </c>
      <c r="P39" s="715">
        <v>1260</v>
      </c>
    </row>
    <row r="40" spans="1:16" ht="15">
      <c r="A40" s="608">
        <v>29</v>
      </c>
      <c r="B40" s="715" t="s">
        <v>996</v>
      </c>
      <c r="C40" s="715">
        <v>1328</v>
      </c>
      <c r="D40" s="715">
        <v>1328</v>
      </c>
      <c r="E40" s="715">
        <v>1328</v>
      </c>
      <c r="F40" s="715">
        <v>1328</v>
      </c>
      <c r="G40" s="715">
        <v>1328</v>
      </c>
      <c r="H40" s="715">
        <v>1328</v>
      </c>
      <c r="I40" s="715">
        <v>1328</v>
      </c>
      <c r="J40" s="715">
        <v>1328</v>
      </c>
      <c r="K40" s="715">
        <v>1328</v>
      </c>
      <c r="L40" s="715">
        <v>1328</v>
      </c>
      <c r="M40" s="715">
        <v>1328</v>
      </c>
      <c r="N40" s="715">
        <v>1328</v>
      </c>
      <c r="O40" s="715">
        <v>1328</v>
      </c>
      <c r="P40" s="715">
        <v>1328</v>
      </c>
    </row>
    <row r="41" spans="1:16" ht="15">
      <c r="A41" s="608">
        <v>30</v>
      </c>
      <c r="B41" s="715" t="s">
        <v>962</v>
      </c>
      <c r="C41" s="715">
        <v>869</v>
      </c>
      <c r="D41" s="715">
        <v>869</v>
      </c>
      <c r="E41" s="715">
        <v>869</v>
      </c>
      <c r="F41" s="715">
        <v>869</v>
      </c>
      <c r="G41" s="715">
        <v>869</v>
      </c>
      <c r="H41" s="715">
        <v>869</v>
      </c>
      <c r="I41" s="715">
        <v>869</v>
      </c>
      <c r="J41" s="715">
        <v>869</v>
      </c>
      <c r="K41" s="715">
        <v>869</v>
      </c>
      <c r="L41" s="715">
        <v>869</v>
      </c>
      <c r="M41" s="715">
        <v>869</v>
      </c>
      <c r="N41" s="715">
        <v>869</v>
      </c>
      <c r="O41" s="715">
        <v>869</v>
      </c>
      <c r="P41" s="715">
        <v>868</v>
      </c>
    </row>
    <row r="42" spans="1:16" ht="15">
      <c r="A42" s="608">
        <v>31</v>
      </c>
      <c r="B42" s="715" t="s">
        <v>997</v>
      </c>
      <c r="C42" s="715">
        <v>802</v>
      </c>
      <c r="D42" s="715">
        <v>802</v>
      </c>
      <c r="E42" s="715">
        <v>802</v>
      </c>
      <c r="F42" s="715">
        <v>802</v>
      </c>
      <c r="G42" s="715">
        <v>802</v>
      </c>
      <c r="H42" s="715">
        <v>802</v>
      </c>
      <c r="I42" s="715">
        <v>802</v>
      </c>
      <c r="J42" s="715">
        <v>802</v>
      </c>
      <c r="K42" s="715">
        <v>802</v>
      </c>
      <c r="L42" s="715">
        <v>802</v>
      </c>
      <c r="M42" s="715">
        <v>802</v>
      </c>
      <c r="N42" s="715">
        <v>802</v>
      </c>
      <c r="O42" s="715">
        <v>802</v>
      </c>
      <c r="P42" s="715">
        <v>802</v>
      </c>
    </row>
    <row r="43" spans="1:16" ht="15">
      <c r="A43" s="608">
        <v>32</v>
      </c>
      <c r="B43" s="715" t="s">
        <v>998</v>
      </c>
      <c r="C43" s="715">
        <v>1194</v>
      </c>
      <c r="D43" s="715">
        <v>1192</v>
      </c>
      <c r="E43" s="715">
        <v>1189</v>
      </c>
      <c r="F43" s="715">
        <v>1189</v>
      </c>
      <c r="G43" s="715">
        <v>1189</v>
      </c>
      <c r="H43" s="715">
        <v>1189</v>
      </c>
      <c r="I43" s="715">
        <v>1189</v>
      </c>
      <c r="J43" s="715">
        <v>1189</v>
      </c>
      <c r="K43" s="715">
        <v>1189</v>
      </c>
      <c r="L43" s="715">
        <v>1189</v>
      </c>
      <c r="M43" s="715">
        <v>1189</v>
      </c>
      <c r="N43" s="715">
        <v>1189</v>
      </c>
      <c r="O43" s="715">
        <v>1189</v>
      </c>
      <c r="P43" s="715">
        <v>1189</v>
      </c>
    </row>
    <row r="44" spans="1:16" ht="15">
      <c r="A44" s="608">
        <v>33</v>
      </c>
      <c r="B44" s="715" t="s">
        <v>999</v>
      </c>
      <c r="C44" s="715">
        <v>981</v>
      </c>
      <c r="D44" s="715">
        <v>980</v>
      </c>
      <c r="E44" s="715">
        <v>980</v>
      </c>
      <c r="F44" s="715">
        <v>980</v>
      </c>
      <c r="G44" s="715">
        <v>980</v>
      </c>
      <c r="H44" s="715">
        <v>980</v>
      </c>
      <c r="I44" s="715">
        <v>980</v>
      </c>
      <c r="J44" s="715">
        <v>980</v>
      </c>
      <c r="K44" s="715">
        <v>980</v>
      </c>
      <c r="L44" s="715">
        <v>980</v>
      </c>
      <c r="M44" s="715">
        <v>980</v>
      </c>
      <c r="N44" s="715">
        <v>980</v>
      </c>
      <c r="O44" s="715">
        <v>980</v>
      </c>
      <c r="P44" s="715">
        <v>980</v>
      </c>
    </row>
    <row r="45" spans="1:16" ht="15">
      <c r="A45" s="30"/>
      <c r="B45" s="716" t="s">
        <v>963</v>
      </c>
      <c r="C45" s="716">
        <v>32623</v>
      </c>
      <c r="D45" s="716">
        <v>32526</v>
      </c>
      <c r="E45" s="716">
        <v>32353</v>
      </c>
      <c r="F45" s="716">
        <v>32353</v>
      </c>
      <c r="G45" s="716">
        <v>32350</v>
      </c>
      <c r="H45" s="716">
        <v>32346</v>
      </c>
      <c r="I45" s="716">
        <v>32346</v>
      </c>
      <c r="J45" s="716">
        <v>32342</v>
      </c>
      <c r="K45" s="716">
        <v>32337</v>
      </c>
      <c r="L45" s="716">
        <v>32084</v>
      </c>
      <c r="M45" s="716">
        <v>31903</v>
      </c>
      <c r="N45" s="716">
        <v>31707</v>
      </c>
      <c r="O45" s="716">
        <v>30970</v>
      </c>
      <c r="P45" s="716">
        <v>29518</v>
      </c>
    </row>
    <row r="47" ht="12.75">
      <c r="A47" s="202" t="s">
        <v>12</v>
      </c>
    </row>
    <row r="48" spans="8:16" ht="15.75">
      <c r="H48" s="216"/>
      <c r="I48" s="216"/>
      <c r="J48" s="216"/>
      <c r="K48" s="216"/>
      <c r="L48" s="216"/>
      <c r="M48" s="216"/>
      <c r="N48" s="794" t="s">
        <v>929</v>
      </c>
      <c r="O48" s="794"/>
      <c r="P48" s="794"/>
    </row>
    <row r="49" spans="8:16" ht="15.75">
      <c r="H49" s="216"/>
      <c r="I49" s="216"/>
      <c r="J49" s="216"/>
      <c r="K49" s="216"/>
      <c r="L49" s="216"/>
      <c r="M49" s="216"/>
      <c r="N49" s="794" t="s">
        <v>476</v>
      </c>
      <c r="O49" s="794"/>
      <c r="P49" s="794"/>
    </row>
    <row r="50" spans="8:16" ht="15.75">
      <c r="H50" s="216"/>
      <c r="I50" s="216"/>
      <c r="J50" s="216"/>
      <c r="K50" s="216"/>
      <c r="L50" s="216"/>
      <c r="M50" s="216"/>
      <c r="N50" s="794" t="s">
        <v>1089</v>
      </c>
      <c r="O50" s="794"/>
      <c r="P50" s="794"/>
    </row>
    <row r="51" spans="8:11" ht="12.75">
      <c r="H51" s="207"/>
      <c r="I51" s="207"/>
      <c r="J51" s="207"/>
      <c r="K51" s="207"/>
    </row>
  </sheetData>
  <sheetProtection/>
  <mergeCells count="13">
    <mergeCell ref="H1:I1"/>
    <mergeCell ref="A3:M3"/>
    <mergeCell ref="A4:M4"/>
    <mergeCell ref="A9:A10"/>
    <mergeCell ref="B9:B10"/>
    <mergeCell ref="D2:G2"/>
    <mergeCell ref="C9:C10"/>
    <mergeCell ref="D9:D10"/>
    <mergeCell ref="K8:P8"/>
    <mergeCell ref="E9:P9"/>
    <mergeCell ref="N48:P48"/>
    <mergeCell ref="N49:P49"/>
    <mergeCell ref="N50:P50"/>
  </mergeCells>
  <hyperlinks>
    <hyperlink ref="B12" r:id="rId1" display="javascript:__doPostBack('ctl00$ContentPlaceHolder1$Grd_tot_detail$ctl02$lnkbtn_name','')"/>
    <hyperlink ref="C12" r:id="rId2" display="javascript:__doPostBack('ctl00$ContentPlaceHolder1$Grd_tot_detail$ctl02$lbtnttlsch','')"/>
    <hyperlink ref="D12" r:id="rId3" display="javascript:__doPostBack('ctl00$ContentPlaceHolder1$Grd_tot_detail$ctl02$lbtnfreezsch','')"/>
    <hyperlink ref="E12" r:id="rId4" display="javascript:__doPostBack('ctl00$ContentPlaceHolder1$Grd_tot_detail$ctl02$hypapr','')"/>
    <hyperlink ref="F12" r:id="rId5" display="javascript:__doPostBack('ctl00$ContentPlaceHolder1$Grd_tot_detail$ctl02$hypmay','')"/>
    <hyperlink ref="G12" r:id="rId6" display="javascript:__doPostBack('ctl00$ContentPlaceHolder1$Grd_tot_detail$ctl02$hypjune','')"/>
    <hyperlink ref="H12" r:id="rId7" display="javascript:__doPostBack('ctl00$ContentPlaceHolder1$Grd_tot_detail$ctl02$hypjuly','')"/>
    <hyperlink ref="I12" r:id="rId8" display="javascript:__doPostBack('ctl00$ContentPlaceHolder1$Grd_tot_detail$ctl02$hypAugust','')"/>
    <hyperlink ref="J12" r:id="rId9" display="javascript:__doPostBack('ctl00$ContentPlaceHolder1$Grd_tot_detail$ctl02$hypSeptember','')"/>
    <hyperlink ref="K12" r:id="rId10" display="javascript:__doPostBack('ctl00$ContentPlaceHolder1$Grd_tot_detail$ctl02$hypOcteber','')"/>
    <hyperlink ref="L12" r:id="rId11" display="javascript:__doPostBack('ctl00$ContentPlaceHolder1$Grd_tot_detail$ctl02$hypNovember','')"/>
    <hyperlink ref="M12" r:id="rId12" display="javascript:__doPostBack('ctl00$ContentPlaceHolder1$Grd_tot_detail$ctl02$hypDecember','')"/>
    <hyperlink ref="N12" r:id="rId13" display="javascript:__doPostBack('ctl00$ContentPlaceHolder1$Grd_tot_detail$ctl02$hypJanuary','')"/>
    <hyperlink ref="O12" r:id="rId14" display="javascript:__doPostBack('ctl00$ContentPlaceHolder1$Grd_tot_detail$ctl02$hypFeb','')"/>
    <hyperlink ref="P12" r:id="rId15" display="javascript:__doPostBack('ctl00$ContentPlaceHolder1$Grd_tot_detail$ctl02$hypMarch','')"/>
    <hyperlink ref="B13" r:id="rId16" display="javascript:__doPostBack('ctl00$ContentPlaceHolder1$Grd_tot_detail$ctl03$lnkbtn_name','')"/>
    <hyperlink ref="C13" r:id="rId17" display="javascript:__doPostBack('ctl00$ContentPlaceHolder1$Grd_tot_detail$ctl03$lbtnttlsch','')"/>
    <hyperlink ref="D13" r:id="rId18" display="javascript:__doPostBack('ctl00$ContentPlaceHolder1$Grd_tot_detail$ctl03$lbtnfreezsch','')"/>
    <hyperlink ref="E13" r:id="rId19" display="javascript:__doPostBack('ctl00$ContentPlaceHolder1$Grd_tot_detail$ctl03$hypapr','')"/>
    <hyperlink ref="F13" r:id="rId20" display="javascript:__doPostBack('ctl00$ContentPlaceHolder1$Grd_tot_detail$ctl03$hypmay','')"/>
    <hyperlink ref="G13" r:id="rId21" display="javascript:__doPostBack('ctl00$ContentPlaceHolder1$Grd_tot_detail$ctl03$hypjune','')"/>
    <hyperlink ref="H13" r:id="rId22" display="javascript:__doPostBack('ctl00$ContentPlaceHolder1$Grd_tot_detail$ctl03$hypjuly','')"/>
    <hyperlink ref="I13" r:id="rId23" display="javascript:__doPostBack('ctl00$ContentPlaceHolder1$Grd_tot_detail$ctl03$hypAugust','')"/>
    <hyperlink ref="J13" r:id="rId24" display="javascript:__doPostBack('ctl00$ContentPlaceHolder1$Grd_tot_detail$ctl03$hypSeptember','')"/>
    <hyperlink ref="K13" r:id="rId25" display="javascript:__doPostBack('ctl00$ContentPlaceHolder1$Grd_tot_detail$ctl03$hypOcteber','')"/>
    <hyperlink ref="L13" r:id="rId26" display="javascript:__doPostBack('ctl00$ContentPlaceHolder1$Grd_tot_detail$ctl03$hypNovember','')"/>
    <hyperlink ref="M13" r:id="rId27" display="javascript:__doPostBack('ctl00$ContentPlaceHolder1$Grd_tot_detail$ctl03$hypDecember','')"/>
    <hyperlink ref="N13" r:id="rId28" display="javascript:__doPostBack('ctl00$ContentPlaceHolder1$Grd_tot_detail$ctl03$hypJanuary','')"/>
    <hyperlink ref="O13" r:id="rId29" display="javascript:__doPostBack('ctl00$ContentPlaceHolder1$Grd_tot_detail$ctl03$hypFeb','')"/>
    <hyperlink ref="P13" r:id="rId30" display="javascript:__doPostBack('ctl00$ContentPlaceHolder1$Grd_tot_detail$ctl03$hypMarch','')"/>
    <hyperlink ref="B14" r:id="rId31" display="javascript:__doPostBack('ctl00$ContentPlaceHolder1$Grd_tot_detail$ctl04$lnkbtn_name','')"/>
    <hyperlink ref="C14" r:id="rId32" display="javascript:__doPostBack('ctl00$ContentPlaceHolder1$Grd_tot_detail$ctl04$lbtnttlsch','')"/>
    <hyperlink ref="D14" r:id="rId33" display="javascript:__doPostBack('ctl00$ContentPlaceHolder1$Grd_tot_detail$ctl04$lbtnfreezsch','')"/>
    <hyperlink ref="E14" r:id="rId34" display="javascript:__doPostBack('ctl00$ContentPlaceHolder1$Grd_tot_detail$ctl04$hypapr','')"/>
    <hyperlink ref="F14" r:id="rId35" display="javascript:__doPostBack('ctl00$ContentPlaceHolder1$Grd_tot_detail$ctl04$hypmay','')"/>
    <hyperlink ref="G14" r:id="rId36" display="javascript:__doPostBack('ctl00$ContentPlaceHolder1$Grd_tot_detail$ctl04$hypjune','')"/>
    <hyperlink ref="H14" r:id="rId37" display="javascript:__doPostBack('ctl00$ContentPlaceHolder1$Grd_tot_detail$ctl04$hypjuly','')"/>
    <hyperlink ref="I14" r:id="rId38" display="javascript:__doPostBack('ctl00$ContentPlaceHolder1$Grd_tot_detail$ctl04$hypAugust','')"/>
    <hyperlink ref="J14" r:id="rId39" display="javascript:__doPostBack('ctl00$ContentPlaceHolder1$Grd_tot_detail$ctl04$hypSeptember','')"/>
    <hyperlink ref="K14" r:id="rId40" display="javascript:__doPostBack('ctl00$ContentPlaceHolder1$Grd_tot_detail$ctl04$hypOcteber','')"/>
    <hyperlink ref="L14" r:id="rId41" display="javascript:__doPostBack('ctl00$ContentPlaceHolder1$Grd_tot_detail$ctl04$hypNovember','')"/>
    <hyperlink ref="M14" r:id="rId42" display="javascript:__doPostBack('ctl00$ContentPlaceHolder1$Grd_tot_detail$ctl04$hypDecember','')"/>
    <hyperlink ref="N14" r:id="rId43" display="javascript:__doPostBack('ctl00$ContentPlaceHolder1$Grd_tot_detail$ctl04$hypJanuary','')"/>
    <hyperlink ref="O14" r:id="rId44" display="javascript:__doPostBack('ctl00$ContentPlaceHolder1$Grd_tot_detail$ctl04$hypFeb','')"/>
    <hyperlink ref="P14" r:id="rId45" display="javascript:__doPostBack('ctl00$ContentPlaceHolder1$Grd_tot_detail$ctl04$hypMarch','')"/>
    <hyperlink ref="B15" r:id="rId46" display="javascript:__doPostBack('ctl00$ContentPlaceHolder1$Grd_tot_detail$ctl05$lnkbtn_name','')"/>
    <hyperlink ref="C15" r:id="rId47" display="javascript:__doPostBack('ctl00$ContentPlaceHolder1$Grd_tot_detail$ctl05$lbtnttlsch','')"/>
    <hyperlink ref="D15" r:id="rId48" display="javascript:__doPostBack('ctl00$ContentPlaceHolder1$Grd_tot_detail$ctl05$lbtnfreezsch','')"/>
    <hyperlink ref="E15" r:id="rId49" display="javascript:__doPostBack('ctl00$ContentPlaceHolder1$Grd_tot_detail$ctl05$hypapr','')"/>
    <hyperlink ref="F15" r:id="rId50" display="javascript:__doPostBack('ctl00$ContentPlaceHolder1$Grd_tot_detail$ctl05$hypmay','')"/>
    <hyperlink ref="G15" r:id="rId51" display="javascript:__doPostBack('ctl00$ContentPlaceHolder1$Grd_tot_detail$ctl05$hypjune','')"/>
    <hyperlink ref="H15" r:id="rId52" display="javascript:__doPostBack('ctl00$ContentPlaceHolder1$Grd_tot_detail$ctl05$hypjuly','')"/>
    <hyperlink ref="I15" r:id="rId53" display="javascript:__doPostBack('ctl00$ContentPlaceHolder1$Grd_tot_detail$ctl05$hypAugust','')"/>
    <hyperlink ref="J15" r:id="rId54" display="javascript:__doPostBack('ctl00$ContentPlaceHolder1$Grd_tot_detail$ctl05$hypSeptember','')"/>
    <hyperlink ref="K15" r:id="rId55" display="javascript:__doPostBack('ctl00$ContentPlaceHolder1$Grd_tot_detail$ctl05$hypOcteber','')"/>
    <hyperlink ref="L15" r:id="rId56" display="javascript:__doPostBack('ctl00$ContentPlaceHolder1$Grd_tot_detail$ctl05$hypNovember','')"/>
    <hyperlink ref="M15" r:id="rId57" display="javascript:__doPostBack('ctl00$ContentPlaceHolder1$Grd_tot_detail$ctl05$hypDecember','')"/>
    <hyperlink ref="N15" r:id="rId58" display="javascript:__doPostBack('ctl00$ContentPlaceHolder1$Grd_tot_detail$ctl05$hypJanuary','')"/>
    <hyperlink ref="O15" r:id="rId59" display="javascript:__doPostBack('ctl00$ContentPlaceHolder1$Grd_tot_detail$ctl05$hypFeb','')"/>
    <hyperlink ref="P15" r:id="rId60" display="javascript:__doPostBack('ctl00$ContentPlaceHolder1$Grd_tot_detail$ctl05$hypMarch','')"/>
    <hyperlink ref="B16" r:id="rId61" display="javascript:__doPostBack('ctl00$ContentPlaceHolder1$Grd_tot_detail$ctl06$lnkbtn_name','')"/>
    <hyperlink ref="C16" r:id="rId62" display="javascript:__doPostBack('ctl00$ContentPlaceHolder1$Grd_tot_detail$ctl06$lbtnttlsch','')"/>
    <hyperlink ref="D16" r:id="rId63" display="javascript:__doPostBack('ctl00$ContentPlaceHolder1$Grd_tot_detail$ctl06$lbtnfreezsch','')"/>
    <hyperlink ref="E16" r:id="rId64" display="javascript:__doPostBack('ctl00$ContentPlaceHolder1$Grd_tot_detail$ctl06$hypapr','')"/>
    <hyperlink ref="F16" r:id="rId65" display="javascript:__doPostBack('ctl00$ContentPlaceHolder1$Grd_tot_detail$ctl06$hypmay','')"/>
    <hyperlink ref="G16" r:id="rId66" display="javascript:__doPostBack('ctl00$ContentPlaceHolder1$Grd_tot_detail$ctl06$hypjune','')"/>
    <hyperlink ref="H16" r:id="rId67" display="javascript:__doPostBack('ctl00$ContentPlaceHolder1$Grd_tot_detail$ctl06$hypjuly','')"/>
    <hyperlink ref="I16" r:id="rId68" display="javascript:__doPostBack('ctl00$ContentPlaceHolder1$Grd_tot_detail$ctl06$hypAugust','')"/>
    <hyperlink ref="J16" r:id="rId69" display="javascript:__doPostBack('ctl00$ContentPlaceHolder1$Grd_tot_detail$ctl06$hypSeptember','')"/>
    <hyperlink ref="K16" r:id="rId70" display="javascript:__doPostBack('ctl00$ContentPlaceHolder1$Grd_tot_detail$ctl06$hypOcteber','')"/>
    <hyperlink ref="L16" r:id="rId71" display="javascript:__doPostBack('ctl00$ContentPlaceHolder1$Grd_tot_detail$ctl06$hypNovember','')"/>
    <hyperlink ref="M16" r:id="rId72" display="javascript:__doPostBack('ctl00$ContentPlaceHolder1$Grd_tot_detail$ctl06$hypDecember','')"/>
    <hyperlink ref="N16" r:id="rId73" display="javascript:__doPostBack('ctl00$ContentPlaceHolder1$Grd_tot_detail$ctl06$hypJanuary','')"/>
    <hyperlink ref="O16" r:id="rId74" display="javascript:__doPostBack('ctl00$ContentPlaceHolder1$Grd_tot_detail$ctl06$hypFeb','')"/>
    <hyperlink ref="P16" r:id="rId75" display="javascript:__doPostBack('ctl00$ContentPlaceHolder1$Grd_tot_detail$ctl06$hypMarch','')"/>
    <hyperlink ref="B17" r:id="rId76" display="javascript:__doPostBack('ctl00$ContentPlaceHolder1$Grd_tot_detail$ctl07$lnkbtn_name','')"/>
    <hyperlink ref="C17" r:id="rId77" display="javascript:__doPostBack('ctl00$ContentPlaceHolder1$Grd_tot_detail$ctl07$lbtnttlsch','')"/>
    <hyperlink ref="D17" r:id="rId78" display="javascript:__doPostBack('ctl00$ContentPlaceHolder1$Grd_tot_detail$ctl07$lbtnfreezsch','')"/>
    <hyperlink ref="E17" r:id="rId79" display="javascript:__doPostBack('ctl00$ContentPlaceHolder1$Grd_tot_detail$ctl07$hypapr','')"/>
    <hyperlink ref="F17" r:id="rId80" display="javascript:__doPostBack('ctl00$ContentPlaceHolder1$Grd_tot_detail$ctl07$hypmay','')"/>
    <hyperlink ref="G17" r:id="rId81" display="javascript:__doPostBack('ctl00$ContentPlaceHolder1$Grd_tot_detail$ctl07$hypjune','')"/>
    <hyperlink ref="H17" r:id="rId82" display="javascript:__doPostBack('ctl00$ContentPlaceHolder1$Grd_tot_detail$ctl07$hypjuly','')"/>
    <hyperlink ref="I17" r:id="rId83" display="javascript:__doPostBack('ctl00$ContentPlaceHolder1$Grd_tot_detail$ctl07$hypAugust','')"/>
    <hyperlink ref="J17" r:id="rId84" display="javascript:__doPostBack('ctl00$ContentPlaceHolder1$Grd_tot_detail$ctl07$hypSeptember','')"/>
    <hyperlink ref="K17" r:id="rId85" display="javascript:__doPostBack('ctl00$ContentPlaceHolder1$Grd_tot_detail$ctl07$hypOcteber','')"/>
    <hyperlink ref="L17" r:id="rId86" display="javascript:__doPostBack('ctl00$ContentPlaceHolder1$Grd_tot_detail$ctl07$hypNovember','')"/>
    <hyperlink ref="M17" r:id="rId87" display="javascript:__doPostBack('ctl00$ContentPlaceHolder1$Grd_tot_detail$ctl07$hypDecember','')"/>
    <hyperlink ref="N17" r:id="rId88" display="javascript:__doPostBack('ctl00$ContentPlaceHolder1$Grd_tot_detail$ctl07$hypJanuary','')"/>
    <hyperlink ref="O17" r:id="rId89" display="javascript:__doPostBack('ctl00$ContentPlaceHolder1$Grd_tot_detail$ctl07$hypFeb','')"/>
    <hyperlink ref="P17" r:id="rId90" display="javascript:__doPostBack('ctl00$ContentPlaceHolder1$Grd_tot_detail$ctl07$hypMarch','')"/>
    <hyperlink ref="B18" r:id="rId91" display="javascript:__doPostBack('ctl00$ContentPlaceHolder1$Grd_tot_detail$ctl08$lnkbtn_name','')"/>
    <hyperlink ref="C18" r:id="rId92" display="javascript:__doPostBack('ctl00$ContentPlaceHolder1$Grd_tot_detail$ctl08$lbtnttlsch','')"/>
    <hyperlink ref="D18" r:id="rId93" display="javascript:__doPostBack('ctl00$ContentPlaceHolder1$Grd_tot_detail$ctl08$lbtnfreezsch','')"/>
    <hyperlink ref="E18" r:id="rId94" display="javascript:__doPostBack('ctl00$ContentPlaceHolder1$Grd_tot_detail$ctl08$hypapr','')"/>
    <hyperlink ref="F18" r:id="rId95" display="javascript:__doPostBack('ctl00$ContentPlaceHolder1$Grd_tot_detail$ctl08$hypmay','')"/>
    <hyperlink ref="G18" r:id="rId96" display="javascript:__doPostBack('ctl00$ContentPlaceHolder1$Grd_tot_detail$ctl08$hypjune','')"/>
    <hyperlink ref="H18" r:id="rId97" display="javascript:__doPostBack('ctl00$ContentPlaceHolder1$Grd_tot_detail$ctl08$hypjuly','')"/>
    <hyperlink ref="I18" r:id="rId98" display="javascript:__doPostBack('ctl00$ContentPlaceHolder1$Grd_tot_detail$ctl08$hypAugust','')"/>
    <hyperlink ref="J18" r:id="rId99" display="javascript:__doPostBack('ctl00$ContentPlaceHolder1$Grd_tot_detail$ctl08$hypSeptember','')"/>
    <hyperlink ref="K18" r:id="rId100" display="javascript:__doPostBack('ctl00$ContentPlaceHolder1$Grd_tot_detail$ctl08$hypOcteber','')"/>
    <hyperlink ref="L18" r:id="rId101" display="javascript:__doPostBack('ctl00$ContentPlaceHolder1$Grd_tot_detail$ctl08$hypNovember','')"/>
    <hyperlink ref="M18" r:id="rId102" display="javascript:__doPostBack('ctl00$ContentPlaceHolder1$Grd_tot_detail$ctl08$hypDecember','')"/>
    <hyperlink ref="N18" r:id="rId103" display="javascript:__doPostBack('ctl00$ContentPlaceHolder1$Grd_tot_detail$ctl08$hypJanuary','')"/>
    <hyperlink ref="O18" r:id="rId104" display="javascript:__doPostBack('ctl00$ContentPlaceHolder1$Grd_tot_detail$ctl08$hypFeb','')"/>
    <hyperlink ref="P18" r:id="rId105" display="javascript:__doPostBack('ctl00$ContentPlaceHolder1$Grd_tot_detail$ctl08$hypMarch','')"/>
    <hyperlink ref="B19" r:id="rId106" display="javascript:__doPostBack('ctl00$ContentPlaceHolder1$Grd_tot_detail$ctl09$lnkbtn_name','')"/>
    <hyperlink ref="C19" r:id="rId107" display="javascript:__doPostBack('ctl00$ContentPlaceHolder1$Grd_tot_detail$ctl09$lbtnttlsch','')"/>
    <hyperlink ref="D19" r:id="rId108" display="javascript:__doPostBack('ctl00$ContentPlaceHolder1$Grd_tot_detail$ctl09$lbtnfreezsch','')"/>
    <hyperlink ref="E19" r:id="rId109" display="javascript:__doPostBack('ctl00$ContentPlaceHolder1$Grd_tot_detail$ctl09$hypapr','')"/>
    <hyperlink ref="F19" r:id="rId110" display="javascript:__doPostBack('ctl00$ContentPlaceHolder1$Grd_tot_detail$ctl09$hypmay','')"/>
    <hyperlink ref="G19" r:id="rId111" display="javascript:__doPostBack('ctl00$ContentPlaceHolder1$Grd_tot_detail$ctl09$hypjune','')"/>
    <hyperlink ref="H19" r:id="rId112" display="javascript:__doPostBack('ctl00$ContentPlaceHolder1$Grd_tot_detail$ctl09$hypjuly','')"/>
    <hyperlink ref="I19" r:id="rId113" display="javascript:__doPostBack('ctl00$ContentPlaceHolder1$Grd_tot_detail$ctl09$hypAugust','')"/>
    <hyperlink ref="J19" r:id="rId114" display="javascript:__doPostBack('ctl00$ContentPlaceHolder1$Grd_tot_detail$ctl09$hypSeptember','')"/>
    <hyperlink ref="K19" r:id="rId115" display="javascript:__doPostBack('ctl00$ContentPlaceHolder1$Grd_tot_detail$ctl09$hypOcteber','')"/>
    <hyperlink ref="L19" r:id="rId116" display="javascript:__doPostBack('ctl00$ContentPlaceHolder1$Grd_tot_detail$ctl09$hypNovember','')"/>
    <hyperlink ref="M19" r:id="rId117" display="javascript:__doPostBack('ctl00$ContentPlaceHolder1$Grd_tot_detail$ctl09$hypDecember','')"/>
    <hyperlink ref="N19" r:id="rId118" display="javascript:__doPostBack('ctl00$ContentPlaceHolder1$Grd_tot_detail$ctl09$hypJanuary','')"/>
    <hyperlink ref="O19" r:id="rId119" display="javascript:__doPostBack('ctl00$ContentPlaceHolder1$Grd_tot_detail$ctl09$hypFeb','')"/>
    <hyperlink ref="P19" r:id="rId120" display="javascript:__doPostBack('ctl00$ContentPlaceHolder1$Grd_tot_detail$ctl09$hypMarch','')"/>
    <hyperlink ref="B20" r:id="rId121" display="javascript:__doPostBack('ctl00$ContentPlaceHolder1$Grd_tot_detail$ctl10$lnkbtn_name','')"/>
    <hyperlink ref="C20" r:id="rId122" display="javascript:__doPostBack('ctl00$ContentPlaceHolder1$Grd_tot_detail$ctl10$lbtnttlsch','')"/>
    <hyperlink ref="D20" r:id="rId123" display="javascript:__doPostBack('ctl00$ContentPlaceHolder1$Grd_tot_detail$ctl10$lbtnfreezsch','')"/>
    <hyperlink ref="E20" r:id="rId124" display="javascript:__doPostBack('ctl00$ContentPlaceHolder1$Grd_tot_detail$ctl10$hypapr','')"/>
    <hyperlink ref="F20" r:id="rId125" display="javascript:__doPostBack('ctl00$ContentPlaceHolder1$Grd_tot_detail$ctl10$hypmay','')"/>
    <hyperlink ref="G20" r:id="rId126" display="javascript:__doPostBack('ctl00$ContentPlaceHolder1$Grd_tot_detail$ctl10$hypjune','')"/>
    <hyperlink ref="H20" r:id="rId127" display="javascript:__doPostBack('ctl00$ContentPlaceHolder1$Grd_tot_detail$ctl10$hypjuly','')"/>
    <hyperlink ref="I20" r:id="rId128" display="javascript:__doPostBack('ctl00$ContentPlaceHolder1$Grd_tot_detail$ctl10$hypAugust','')"/>
    <hyperlink ref="J20" r:id="rId129" display="javascript:__doPostBack('ctl00$ContentPlaceHolder1$Grd_tot_detail$ctl10$hypSeptember','')"/>
    <hyperlink ref="K20" r:id="rId130" display="javascript:__doPostBack('ctl00$ContentPlaceHolder1$Grd_tot_detail$ctl10$hypOcteber','')"/>
    <hyperlink ref="L20" r:id="rId131" display="javascript:__doPostBack('ctl00$ContentPlaceHolder1$Grd_tot_detail$ctl10$hypNovember','')"/>
    <hyperlink ref="M20" r:id="rId132" display="javascript:__doPostBack('ctl00$ContentPlaceHolder1$Grd_tot_detail$ctl10$hypDecember','')"/>
    <hyperlink ref="N20" r:id="rId133" display="javascript:__doPostBack('ctl00$ContentPlaceHolder1$Grd_tot_detail$ctl10$hypJanuary','')"/>
    <hyperlink ref="O20" r:id="rId134" display="javascript:__doPostBack('ctl00$ContentPlaceHolder1$Grd_tot_detail$ctl10$hypFeb','')"/>
    <hyperlink ref="P20" r:id="rId135" display="javascript:__doPostBack('ctl00$ContentPlaceHolder1$Grd_tot_detail$ctl10$hypMarch','')"/>
    <hyperlink ref="B21" r:id="rId136" display="javascript:__doPostBack('ctl00$ContentPlaceHolder1$Grd_tot_detail$ctl11$lnkbtn_name','')"/>
    <hyperlink ref="C21" r:id="rId137" display="javascript:__doPostBack('ctl00$ContentPlaceHolder1$Grd_tot_detail$ctl11$lbtnttlsch','')"/>
    <hyperlink ref="D21" r:id="rId138" display="javascript:__doPostBack('ctl00$ContentPlaceHolder1$Grd_tot_detail$ctl11$lbtnfreezsch','')"/>
    <hyperlink ref="E21" r:id="rId139" display="javascript:__doPostBack('ctl00$ContentPlaceHolder1$Grd_tot_detail$ctl11$hypapr','')"/>
    <hyperlink ref="F21" r:id="rId140" display="javascript:__doPostBack('ctl00$ContentPlaceHolder1$Grd_tot_detail$ctl11$hypmay','')"/>
    <hyperlink ref="G21" r:id="rId141" display="javascript:__doPostBack('ctl00$ContentPlaceHolder1$Grd_tot_detail$ctl11$hypjune','')"/>
    <hyperlink ref="H21" r:id="rId142" display="javascript:__doPostBack('ctl00$ContentPlaceHolder1$Grd_tot_detail$ctl11$hypjuly','')"/>
    <hyperlink ref="I21" r:id="rId143" display="javascript:__doPostBack('ctl00$ContentPlaceHolder1$Grd_tot_detail$ctl11$hypAugust','')"/>
    <hyperlink ref="J21" r:id="rId144" display="javascript:__doPostBack('ctl00$ContentPlaceHolder1$Grd_tot_detail$ctl11$hypSeptember','')"/>
    <hyperlink ref="K21" r:id="rId145" display="javascript:__doPostBack('ctl00$ContentPlaceHolder1$Grd_tot_detail$ctl11$hypOcteber','')"/>
    <hyperlink ref="L21" r:id="rId146" display="javascript:__doPostBack('ctl00$ContentPlaceHolder1$Grd_tot_detail$ctl11$hypNovember','')"/>
    <hyperlink ref="M21" r:id="rId147" display="javascript:__doPostBack('ctl00$ContentPlaceHolder1$Grd_tot_detail$ctl11$hypDecember','')"/>
    <hyperlink ref="N21" r:id="rId148" display="javascript:__doPostBack('ctl00$ContentPlaceHolder1$Grd_tot_detail$ctl11$hypJanuary','')"/>
    <hyperlink ref="O21" r:id="rId149" display="javascript:__doPostBack('ctl00$ContentPlaceHolder1$Grd_tot_detail$ctl11$hypFeb','')"/>
    <hyperlink ref="P21" r:id="rId150" display="javascript:__doPostBack('ctl00$ContentPlaceHolder1$Grd_tot_detail$ctl11$hypMarch','')"/>
    <hyperlink ref="B22" r:id="rId151" display="javascript:__doPostBack('ctl00$ContentPlaceHolder1$Grd_tot_detail$ctl12$lnkbtn_name','')"/>
    <hyperlink ref="C22" r:id="rId152" display="javascript:__doPostBack('ctl00$ContentPlaceHolder1$Grd_tot_detail$ctl12$lbtnttlsch','')"/>
    <hyperlink ref="D22" r:id="rId153" display="javascript:__doPostBack('ctl00$ContentPlaceHolder1$Grd_tot_detail$ctl12$lbtnfreezsch','')"/>
    <hyperlink ref="E22" r:id="rId154" display="javascript:__doPostBack('ctl00$ContentPlaceHolder1$Grd_tot_detail$ctl12$hypapr','')"/>
    <hyperlink ref="F22" r:id="rId155" display="javascript:__doPostBack('ctl00$ContentPlaceHolder1$Grd_tot_detail$ctl12$hypmay','')"/>
    <hyperlink ref="G22" r:id="rId156" display="javascript:__doPostBack('ctl00$ContentPlaceHolder1$Grd_tot_detail$ctl12$hypjune','')"/>
    <hyperlink ref="H22" r:id="rId157" display="javascript:__doPostBack('ctl00$ContentPlaceHolder1$Grd_tot_detail$ctl12$hypjuly','')"/>
    <hyperlink ref="I22" r:id="rId158" display="javascript:__doPostBack('ctl00$ContentPlaceHolder1$Grd_tot_detail$ctl12$hypAugust','')"/>
    <hyperlink ref="J22" r:id="rId159" display="javascript:__doPostBack('ctl00$ContentPlaceHolder1$Grd_tot_detail$ctl12$hypSeptember','')"/>
    <hyperlink ref="K22" r:id="rId160" display="javascript:__doPostBack('ctl00$ContentPlaceHolder1$Grd_tot_detail$ctl12$hypOcteber','')"/>
    <hyperlink ref="L22" r:id="rId161" display="javascript:__doPostBack('ctl00$ContentPlaceHolder1$Grd_tot_detail$ctl12$hypNovember','')"/>
    <hyperlink ref="M22" r:id="rId162" display="javascript:__doPostBack('ctl00$ContentPlaceHolder1$Grd_tot_detail$ctl12$hypDecember','')"/>
    <hyperlink ref="N22" r:id="rId163" display="javascript:__doPostBack('ctl00$ContentPlaceHolder1$Grd_tot_detail$ctl12$hypJanuary','')"/>
    <hyperlink ref="O22" r:id="rId164" display="javascript:__doPostBack('ctl00$ContentPlaceHolder1$Grd_tot_detail$ctl12$hypFeb','')"/>
    <hyperlink ref="P22" r:id="rId165" display="javascript:__doPostBack('ctl00$ContentPlaceHolder1$Grd_tot_detail$ctl12$hypMarch','')"/>
    <hyperlink ref="B23" r:id="rId166" display="javascript:__doPostBack('ctl00$ContentPlaceHolder1$Grd_tot_detail$ctl13$lnkbtn_name','')"/>
    <hyperlink ref="C23" r:id="rId167" display="javascript:__doPostBack('ctl00$ContentPlaceHolder1$Grd_tot_detail$ctl13$lbtnttlsch','')"/>
    <hyperlink ref="D23" r:id="rId168" display="javascript:__doPostBack('ctl00$ContentPlaceHolder1$Grd_tot_detail$ctl13$lbtnfreezsch','')"/>
    <hyperlink ref="E23" r:id="rId169" display="javascript:__doPostBack('ctl00$ContentPlaceHolder1$Grd_tot_detail$ctl13$hypapr','')"/>
    <hyperlink ref="F23" r:id="rId170" display="javascript:__doPostBack('ctl00$ContentPlaceHolder1$Grd_tot_detail$ctl13$hypmay','')"/>
    <hyperlink ref="G23" r:id="rId171" display="javascript:__doPostBack('ctl00$ContentPlaceHolder1$Grd_tot_detail$ctl13$hypjune','')"/>
    <hyperlink ref="H23" r:id="rId172" display="javascript:__doPostBack('ctl00$ContentPlaceHolder1$Grd_tot_detail$ctl13$hypjuly','')"/>
    <hyperlink ref="I23" r:id="rId173" display="javascript:__doPostBack('ctl00$ContentPlaceHolder1$Grd_tot_detail$ctl13$hypAugust','')"/>
    <hyperlink ref="J23" r:id="rId174" display="javascript:__doPostBack('ctl00$ContentPlaceHolder1$Grd_tot_detail$ctl13$hypSeptember','')"/>
    <hyperlink ref="K23" r:id="rId175" display="javascript:__doPostBack('ctl00$ContentPlaceHolder1$Grd_tot_detail$ctl13$hypOcteber','')"/>
    <hyperlink ref="L23" r:id="rId176" display="javascript:__doPostBack('ctl00$ContentPlaceHolder1$Grd_tot_detail$ctl13$hypNovember','')"/>
    <hyperlink ref="M23" r:id="rId177" display="javascript:__doPostBack('ctl00$ContentPlaceHolder1$Grd_tot_detail$ctl13$hypDecember','')"/>
    <hyperlink ref="N23" r:id="rId178" display="javascript:__doPostBack('ctl00$ContentPlaceHolder1$Grd_tot_detail$ctl13$hypJanuary','')"/>
    <hyperlink ref="O23" r:id="rId179" display="javascript:__doPostBack('ctl00$ContentPlaceHolder1$Grd_tot_detail$ctl13$hypFeb','')"/>
    <hyperlink ref="P23" r:id="rId180" display="javascript:__doPostBack('ctl00$ContentPlaceHolder1$Grd_tot_detail$ctl13$hypMarch','')"/>
    <hyperlink ref="B24" r:id="rId181" display="javascript:__doPostBack('ctl00$ContentPlaceHolder1$Grd_tot_detail$ctl14$lnkbtn_name','')"/>
    <hyperlink ref="C24" r:id="rId182" display="javascript:__doPostBack('ctl00$ContentPlaceHolder1$Grd_tot_detail$ctl14$lbtnttlsch','')"/>
    <hyperlink ref="D24" r:id="rId183" display="javascript:__doPostBack('ctl00$ContentPlaceHolder1$Grd_tot_detail$ctl14$lbtnfreezsch','')"/>
    <hyperlink ref="E24" r:id="rId184" display="javascript:__doPostBack('ctl00$ContentPlaceHolder1$Grd_tot_detail$ctl14$hypapr','')"/>
    <hyperlink ref="F24" r:id="rId185" display="javascript:__doPostBack('ctl00$ContentPlaceHolder1$Grd_tot_detail$ctl14$hypmay','')"/>
    <hyperlink ref="G24" r:id="rId186" display="javascript:__doPostBack('ctl00$ContentPlaceHolder1$Grd_tot_detail$ctl14$hypjune','')"/>
    <hyperlink ref="H24" r:id="rId187" display="javascript:__doPostBack('ctl00$ContentPlaceHolder1$Grd_tot_detail$ctl14$hypjuly','')"/>
    <hyperlink ref="I24" r:id="rId188" display="javascript:__doPostBack('ctl00$ContentPlaceHolder1$Grd_tot_detail$ctl14$hypAugust','')"/>
    <hyperlink ref="J24" r:id="rId189" display="javascript:__doPostBack('ctl00$ContentPlaceHolder1$Grd_tot_detail$ctl14$hypSeptember','')"/>
    <hyperlink ref="K24" r:id="rId190" display="javascript:__doPostBack('ctl00$ContentPlaceHolder1$Grd_tot_detail$ctl14$hypOcteber','')"/>
    <hyperlink ref="L24" r:id="rId191" display="javascript:__doPostBack('ctl00$ContentPlaceHolder1$Grd_tot_detail$ctl14$hypNovember','')"/>
    <hyperlink ref="M24" r:id="rId192" display="javascript:__doPostBack('ctl00$ContentPlaceHolder1$Grd_tot_detail$ctl14$hypDecember','')"/>
    <hyperlink ref="N24" r:id="rId193" display="javascript:__doPostBack('ctl00$ContentPlaceHolder1$Grd_tot_detail$ctl14$hypJanuary','')"/>
    <hyperlink ref="O24" r:id="rId194" display="javascript:__doPostBack('ctl00$ContentPlaceHolder1$Grd_tot_detail$ctl14$hypFeb','')"/>
    <hyperlink ref="P24" r:id="rId195" display="javascript:__doPostBack('ctl00$ContentPlaceHolder1$Grd_tot_detail$ctl14$hypMarch','')"/>
    <hyperlink ref="B25" r:id="rId196" display="javascript:__doPostBack('ctl00$ContentPlaceHolder1$Grd_tot_detail$ctl15$lnkbtn_name','')"/>
    <hyperlink ref="C25" r:id="rId197" display="javascript:__doPostBack('ctl00$ContentPlaceHolder1$Grd_tot_detail$ctl15$lbtnttlsch','')"/>
    <hyperlink ref="D25" r:id="rId198" display="javascript:__doPostBack('ctl00$ContentPlaceHolder1$Grd_tot_detail$ctl15$lbtnfreezsch','')"/>
    <hyperlink ref="E25" r:id="rId199" display="javascript:__doPostBack('ctl00$ContentPlaceHolder1$Grd_tot_detail$ctl15$hypapr','')"/>
    <hyperlink ref="F25" r:id="rId200" display="javascript:__doPostBack('ctl00$ContentPlaceHolder1$Grd_tot_detail$ctl15$hypmay','')"/>
    <hyperlink ref="G25" r:id="rId201" display="javascript:__doPostBack('ctl00$ContentPlaceHolder1$Grd_tot_detail$ctl15$hypjune','')"/>
    <hyperlink ref="H25" r:id="rId202" display="javascript:__doPostBack('ctl00$ContentPlaceHolder1$Grd_tot_detail$ctl15$hypjuly','')"/>
    <hyperlink ref="I25" r:id="rId203" display="javascript:__doPostBack('ctl00$ContentPlaceHolder1$Grd_tot_detail$ctl15$hypAugust','')"/>
    <hyperlink ref="J25" r:id="rId204" display="javascript:__doPostBack('ctl00$ContentPlaceHolder1$Grd_tot_detail$ctl15$hypSeptember','')"/>
    <hyperlink ref="K25" r:id="rId205" display="javascript:__doPostBack('ctl00$ContentPlaceHolder1$Grd_tot_detail$ctl15$hypOcteber','')"/>
    <hyperlink ref="L25" r:id="rId206" display="javascript:__doPostBack('ctl00$ContentPlaceHolder1$Grd_tot_detail$ctl15$hypNovember','')"/>
    <hyperlink ref="M25" r:id="rId207" display="javascript:__doPostBack('ctl00$ContentPlaceHolder1$Grd_tot_detail$ctl15$hypDecember','')"/>
    <hyperlink ref="N25" r:id="rId208" display="javascript:__doPostBack('ctl00$ContentPlaceHolder1$Grd_tot_detail$ctl15$hypJanuary','')"/>
    <hyperlink ref="O25" r:id="rId209" display="javascript:__doPostBack('ctl00$ContentPlaceHolder1$Grd_tot_detail$ctl15$hypFeb','')"/>
    <hyperlink ref="P25" r:id="rId210" display="javascript:__doPostBack('ctl00$ContentPlaceHolder1$Grd_tot_detail$ctl15$hypMarch','')"/>
    <hyperlink ref="B26" r:id="rId211" display="javascript:__doPostBack('ctl00$ContentPlaceHolder1$Grd_tot_detail$ctl16$lnkbtn_name','')"/>
    <hyperlink ref="C26" r:id="rId212" display="javascript:__doPostBack('ctl00$ContentPlaceHolder1$Grd_tot_detail$ctl16$lbtnttlsch','')"/>
    <hyperlink ref="D26" r:id="rId213" display="javascript:__doPostBack('ctl00$ContentPlaceHolder1$Grd_tot_detail$ctl16$lbtnfreezsch','')"/>
    <hyperlink ref="E26" r:id="rId214" display="javascript:__doPostBack('ctl00$ContentPlaceHolder1$Grd_tot_detail$ctl16$hypapr','')"/>
    <hyperlink ref="F26" r:id="rId215" display="javascript:__doPostBack('ctl00$ContentPlaceHolder1$Grd_tot_detail$ctl16$hypmay','')"/>
    <hyperlink ref="G26" r:id="rId216" display="javascript:__doPostBack('ctl00$ContentPlaceHolder1$Grd_tot_detail$ctl16$hypjune','')"/>
    <hyperlink ref="H26" r:id="rId217" display="javascript:__doPostBack('ctl00$ContentPlaceHolder1$Grd_tot_detail$ctl16$hypjuly','')"/>
    <hyperlink ref="I26" r:id="rId218" display="javascript:__doPostBack('ctl00$ContentPlaceHolder1$Grd_tot_detail$ctl16$hypAugust','')"/>
    <hyperlink ref="J26" r:id="rId219" display="javascript:__doPostBack('ctl00$ContentPlaceHolder1$Grd_tot_detail$ctl16$hypSeptember','')"/>
    <hyperlink ref="K26" r:id="rId220" display="javascript:__doPostBack('ctl00$ContentPlaceHolder1$Grd_tot_detail$ctl16$hypOcteber','')"/>
    <hyperlink ref="L26" r:id="rId221" display="javascript:__doPostBack('ctl00$ContentPlaceHolder1$Grd_tot_detail$ctl16$hypNovember','')"/>
    <hyperlink ref="M26" r:id="rId222" display="javascript:__doPostBack('ctl00$ContentPlaceHolder1$Grd_tot_detail$ctl16$hypDecember','')"/>
    <hyperlink ref="N26" r:id="rId223" display="javascript:__doPostBack('ctl00$ContentPlaceHolder1$Grd_tot_detail$ctl16$hypJanuary','')"/>
    <hyperlink ref="O26" r:id="rId224" display="javascript:__doPostBack('ctl00$ContentPlaceHolder1$Grd_tot_detail$ctl16$hypFeb','')"/>
    <hyperlink ref="P26" r:id="rId225" display="javascript:__doPostBack('ctl00$ContentPlaceHolder1$Grd_tot_detail$ctl16$hypMarch','')"/>
    <hyperlink ref="B27" r:id="rId226" display="javascript:__doPostBack('ctl00$ContentPlaceHolder1$Grd_tot_detail$ctl17$lnkbtn_name','')"/>
    <hyperlink ref="C27" r:id="rId227" display="javascript:__doPostBack('ctl00$ContentPlaceHolder1$Grd_tot_detail$ctl17$lbtnttlsch','')"/>
    <hyperlink ref="D27" r:id="rId228" display="javascript:__doPostBack('ctl00$ContentPlaceHolder1$Grd_tot_detail$ctl17$lbtnfreezsch','')"/>
    <hyperlink ref="E27" r:id="rId229" display="javascript:__doPostBack('ctl00$ContentPlaceHolder1$Grd_tot_detail$ctl17$hypapr','')"/>
    <hyperlink ref="F27" r:id="rId230" display="javascript:__doPostBack('ctl00$ContentPlaceHolder1$Grd_tot_detail$ctl17$hypmay','')"/>
    <hyperlink ref="G27" r:id="rId231" display="javascript:__doPostBack('ctl00$ContentPlaceHolder1$Grd_tot_detail$ctl17$hypjune','')"/>
    <hyperlink ref="H27" r:id="rId232" display="javascript:__doPostBack('ctl00$ContentPlaceHolder1$Grd_tot_detail$ctl17$hypjuly','')"/>
    <hyperlink ref="I27" r:id="rId233" display="javascript:__doPostBack('ctl00$ContentPlaceHolder1$Grd_tot_detail$ctl17$hypAugust','')"/>
    <hyperlink ref="J27" r:id="rId234" display="javascript:__doPostBack('ctl00$ContentPlaceHolder1$Grd_tot_detail$ctl17$hypSeptember','')"/>
    <hyperlink ref="K27" r:id="rId235" display="javascript:__doPostBack('ctl00$ContentPlaceHolder1$Grd_tot_detail$ctl17$hypOcteber','')"/>
    <hyperlink ref="L27" r:id="rId236" display="javascript:__doPostBack('ctl00$ContentPlaceHolder1$Grd_tot_detail$ctl17$hypNovember','')"/>
    <hyperlink ref="M27" r:id="rId237" display="javascript:__doPostBack('ctl00$ContentPlaceHolder1$Grd_tot_detail$ctl17$hypDecember','')"/>
    <hyperlink ref="N27" r:id="rId238" display="javascript:__doPostBack('ctl00$ContentPlaceHolder1$Grd_tot_detail$ctl17$hypJanuary','')"/>
    <hyperlink ref="O27" r:id="rId239" display="javascript:__doPostBack('ctl00$ContentPlaceHolder1$Grd_tot_detail$ctl17$hypFeb','')"/>
    <hyperlink ref="P27" r:id="rId240" display="javascript:__doPostBack('ctl00$ContentPlaceHolder1$Grd_tot_detail$ctl17$hypMarch','')"/>
    <hyperlink ref="B28" r:id="rId241" display="javascript:__doPostBack('ctl00$ContentPlaceHolder1$Grd_tot_detail$ctl18$lnkbtn_name','')"/>
    <hyperlink ref="C28" r:id="rId242" display="javascript:__doPostBack('ctl00$ContentPlaceHolder1$Grd_tot_detail$ctl18$lbtnttlsch','')"/>
    <hyperlink ref="D28" r:id="rId243" display="javascript:__doPostBack('ctl00$ContentPlaceHolder1$Grd_tot_detail$ctl18$lbtnfreezsch','')"/>
    <hyperlink ref="E28" r:id="rId244" display="javascript:__doPostBack('ctl00$ContentPlaceHolder1$Grd_tot_detail$ctl18$hypapr','')"/>
    <hyperlink ref="F28" r:id="rId245" display="javascript:__doPostBack('ctl00$ContentPlaceHolder1$Grd_tot_detail$ctl18$hypmay','')"/>
    <hyperlink ref="G28" r:id="rId246" display="javascript:__doPostBack('ctl00$ContentPlaceHolder1$Grd_tot_detail$ctl18$hypjune','')"/>
    <hyperlink ref="H28" r:id="rId247" display="javascript:__doPostBack('ctl00$ContentPlaceHolder1$Grd_tot_detail$ctl18$hypjuly','')"/>
    <hyperlink ref="I28" r:id="rId248" display="javascript:__doPostBack('ctl00$ContentPlaceHolder1$Grd_tot_detail$ctl18$hypAugust','')"/>
    <hyperlink ref="J28" r:id="rId249" display="javascript:__doPostBack('ctl00$ContentPlaceHolder1$Grd_tot_detail$ctl18$hypSeptember','')"/>
    <hyperlink ref="K28" r:id="rId250" display="javascript:__doPostBack('ctl00$ContentPlaceHolder1$Grd_tot_detail$ctl18$hypOcteber','')"/>
    <hyperlink ref="L28" r:id="rId251" display="javascript:__doPostBack('ctl00$ContentPlaceHolder1$Grd_tot_detail$ctl18$hypNovember','')"/>
    <hyperlink ref="M28" r:id="rId252" display="javascript:__doPostBack('ctl00$ContentPlaceHolder1$Grd_tot_detail$ctl18$hypDecember','')"/>
    <hyperlink ref="N28" r:id="rId253" display="javascript:__doPostBack('ctl00$ContentPlaceHolder1$Grd_tot_detail$ctl18$hypJanuary','')"/>
    <hyperlink ref="O28" r:id="rId254" display="javascript:__doPostBack('ctl00$ContentPlaceHolder1$Grd_tot_detail$ctl18$hypFeb','')"/>
    <hyperlink ref="P28" r:id="rId255" display="javascript:__doPostBack('ctl00$ContentPlaceHolder1$Grd_tot_detail$ctl18$hypMarch','')"/>
    <hyperlink ref="B29" r:id="rId256" display="javascript:__doPostBack('ctl00$ContentPlaceHolder1$Grd_tot_detail$ctl19$lnkbtn_name','')"/>
    <hyperlink ref="C29" r:id="rId257" display="javascript:__doPostBack('ctl00$ContentPlaceHolder1$Grd_tot_detail$ctl19$lbtnttlsch','')"/>
    <hyperlink ref="D29" r:id="rId258" display="javascript:__doPostBack('ctl00$ContentPlaceHolder1$Grd_tot_detail$ctl19$lbtnfreezsch','')"/>
    <hyperlink ref="E29" r:id="rId259" display="javascript:__doPostBack('ctl00$ContentPlaceHolder1$Grd_tot_detail$ctl19$hypapr','')"/>
    <hyperlink ref="F29" r:id="rId260" display="javascript:__doPostBack('ctl00$ContentPlaceHolder1$Grd_tot_detail$ctl19$hypmay','')"/>
    <hyperlink ref="G29" r:id="rId261" display="javascript:__doPostBack('ctl00$ContentPlaceHolder1$Grd_tot_detail$ctl19$hypjune','')"/>
    <hyperlink ref="H29" r:id="rId262" display="javascript:__doPostBack('ctl00$ContentPlaceHolder1$Grd_tot_detail$ctl19$hypjuly','')"/>
    <hyperlink ref="I29" r:id="rId263" display="javascript:__doPostBack('ctl00$ContentPlaceHolder1$Grd_tot_detail$ctl19$hypAugust','')"/>
    <hyperlink ref="J29" r:id="rId264" display="javascript:__doPostBack('ctl00$ContentPlaceHolder1$Grd_tot_detail$ctl19$hypSeptember','')"/>
    <hyperlink ref="K29" r:id="rId265" display="javascript:__doPostBack('ctl00$ContentPlaceHolder1$Grd_tot_detail$ctl19$hypOcteber','')"/>
    <hyperlink ref="L29" r:id="rId266" display="javascript:__doPostBack('ctl00$ContentPlaceHolder1$Grd_tot_detail$ctl19$hypNovember','')"/>
    <hyperlink ref="M29" r:id="rId267" display="javascript:__doPostBack('ctl00$ContentPlaceHolder1$Grd_tot_detail$ctl19$hypDecember','')"/>
    <hyperlink ref="N29" r:id="rId268" display="javascript:__doPostBack('ctl00$ContentPlaceHolder1$Grd_tot_detail$ctl19$hypJanuary','')"/>
    <hyperlink ref="O29" r:id="rId269" display="javascript:__doPostBack('ctl00$ContentPlaceHolder1$Grd_tot_detail$ctl19$hypFeb','')"/>
    <hyperlink ref="P29" r:id="rId270" display="javascript:__doPostBack('ctl00$ContentPlaceHolder1$Grd_tot_detail$ctl19$hypMarch','')"/>
    <hyperlink ref="B30" r:id="rId271" display="javascript:__doPostBack('ctl00$ContentPlaceHolder1$Grd_tot_detail$ctl20$lnkbtn_name','')"/>
    <hyperlink ref="C30" r:id="rId272" display="javascript:__doPostBack('ctl00$ContentPlaceHolder1$Grd_tot_detail$ctl20$lbtnttlsch','')"/>
    <hyperlink ref="D30" r:id="rId273" display="javascript:__doPostBack('ctl00$ContentPlaceHolder1$Grd_tot_detail$ctl20$lbtnfreezsch','')"/>
    <hyperlink ref="E30" r:id="rId274" display="javascript:__doPostBack('ctl00$ContentPlaceHolder1$Grd_tot_detail$ctl20$hypapr','')"/>
    <hyperlink ref="F30" r:id="rId275" display="javascript:__doPostBack('ctl00$ContentPlaceHolder1$Grd_tot_detail$ctl20$hypmay','')"/>
    <hyperlink ref="G30" r:id="rId276" display="javascript:__doPostBack('ctl00$ContentPlaceHolder1$Grd_tot_detail$ctl20$hypjune','')"/>
    <hyperlink ref="H30" r:id="rId277" display="javascript:__doPostBack('ctl00$ContentPlaceHolder1$Grd_tot_detail$ctl20$hypjuly','')"/>
    <hyperlink ref="I30" r:id="rId278" display="javascript:__doPostBack('ctl00$ContentPlaceHolder1$Grd_tot_detail$ctl20$hypAugust','')"/>
    <hyperlink ref="J30" r:id="rId279" display="javascript:__doPostBack('ctl00$ContentPlaceHolder1$Grd_tot_detail$ctl20$hypSeptember','')"/>
    <hyperlink ref="K30" r:id="rId280" display="javascript:__doPostBack('ctl00$ContentPlaceHolder1$Grd_tot_detail$ctl20$hypOcteber','')"/>
    <hyperlink ref="L30" r:id="rId281" display="javascript:__doPostBack('ctl00$ContentPlaceHolder1$Grd_tot_detail$ctl20$hypNovember','')"/>
    <hyperlink ref="M30" r:id="rId282" display="javascript:__doPostBack('ctl00$ContentPlaceHolder1$Grd_tot_detail$ctl20$hypDecember','')"/>
    <hyperlink ref="N30" r:id="rId283" display="javascript:__doPostBack('ctl00$ContentPlaceHolder1$Grd_tot_detail$ctl20$hypJanuary','')"/>
    <hyperlink ref="O30" r:id="rId284" display="javascript:__doPostBack('ctl00$ContentPlaceHolder1$Grd_tot_detail$ctl20$hypFeb','')"/>
    <hyperlink ref="P30" r:id="rId285" display="javascript:__doPostBack('ctl00$ContentPlaceHolder1$Grd_tot_detail$ctl20$hypMarch','')"/>
    <hyperlink ref="B31" r:id="rId286" display="javascript:__doPostBack('ctl00$ContentPlaceHolder1$Grd_tot_detail$ctl21$lnkbtn_name','')"/>
    <hyperlink ref="C31" r:id="rId287" display="javascript:__doPostBack('ctl00$ContentPlaceHolder1$Grd_tot_detail$ctl21$lbtnttlsch','')"/>
    <hyperlink ref="D31" r:id="rId288" display="javascript:__doPostBack('ctl00$ContentPlaceHolder1$Grd_tot_detail$ctl21$lbtnfreezsch','')"/>
    <hyperlink ref="E31" r:id="rId289" display="javascript:__doPostBack('ctl00$ContentPlaceHolder1$Grd_tot_detail$ctl21$hypapr','')"/>
    <hyperlink ref="F31" r:id="rId290" display="javascript:__doPostBack('ctl00$ContentPlaceHolder1$Grd_tot_detail$ctl21$hypmay','')"/>
    <hyperlink ref="G31" r:id="rId291" display="javascript:__doPostBack('ctl00$ContentPlaceHolder1$Grd_tot_detail$ctl21$hypjune','')"/>
    <hyperlink ref="H31" r:id="rId292" display="javascript:__doPostBack('ctl00$ContentPlaceHolder1$Grd_tot_detail$ctl21$hypjuly','')"/>
    <hyperlink ref="I31" r:id="rId293" display="javascript:__doPostBack('ctl00$ContentPlaceHolder1$Grd_tot_detail$ctl21$hypAugust','')"/>
    <hyperlink ref="J31" r:id="rId294" display="javascript:__doPostBack('ctl00$ContentPlaceHolder1$Grd_tot_detail$ctl21$hypSeptember','')"/>
    <hyperlink ref="K31" r:id="rId295" display="javascript:__doPostBack('ctl00$ContentPlaceHolder1$Grd_tot_detail$ctl21$hypOcteber','')"/>
    <hyperlink ref="L31" r:id="rId296" display="javascript:__doPostBack('ctl00$ContentPlaceHolder1$Grd_tot_detail$ctl21$hypNovember','')"/>
    <hyperlink ref="M31" r:id="rId297" display="javascript:__doPostBack('ctl00$ContentPlaceHolder1$Grd_tot_detail$ctl21$hypDecember','')"/>
    <hyperlink ref="N31" r:id="rId298" display="javascript:__doPostBack('ctl00$ContentPlaceHolder1$Grd_tot_detail$ctl21$hypJanuary','')"/>
    <hyperlink ref="O31" r:id="rId299" display="javascript:__doPostBack('ctl00$ContentPlaceHolder1$Grd_tot_detail$ctl21$hypFeb','')"/>
    <hyperlink ref="P31" r:id="rId300" display="javascript:__doPostBack('ctl00$ContentPlaceHolder1$Grd_tot_detail$ctl21$hypMarch','')"/>
    <hyperlink ref="B32" r:id="rId301" display="javascript:__doPostBack('ctl00$ContentPlaceHolder1$Grd_tot_detail$ctl22$lnkbtn_name','')"/>
    <hyperlink ref="C32" r:id="rId302" display="javascript:__doPostBack('ctl00$ContentPlaceHolder1$Grd_tot_detail$ctl22$lbtnttlsch','')"/>
    <hyperlink ref="D32" r:id="rId303" display="javascript:__doPostBack('ctl00$ContentPlaceHolder1$Grd_tot_detail$ctl22$lbtnfreezsch','')"/>
    <hyperlink ref="E32" r:id="rId304" display="javascript:__doPostBack('ctl00$ContentPlaceHolder1$Grd_tot_detail$ctl22$hypapr','')"/>
    <hyperlink ref="F32" r:id="rId305" display="javascript:__doPostBack('ctl00$ContentPlaceHolder1$Grd_tot_detail$ctl22$hypmay','')"/>
    <hyperlink ref="G32" r:id="rId306" display="javascript:__doPostBack('ctl00$ContentPlaceHolder1$Grd_tot_detail$ctl22$hypjune','')"/>
    <hyperlink ref="H32" r:id="rId307" display="javascript:__doPostBack('ctl00$ContentPlaceHolder1$Grd_tot_detail$ctl22$hypjuly','')"/>
    <hyperlink ref="I32" r:id="rId308" display="javascript:__doPostBack('ctl00$ContentPlaceHolder1$Grd_tot_detail$ctl22$hypAugust','')"/>
    <hyperlink ref="J32" r:id="rId309" display="javascript:__doPostBack('ctl00$ContentPlaceHolder1$Grd_tot_detail$ctl22$hypSeptember','')"/>
    <hyperlink ref="K32" r:id="rId310" display="javascript:__doPostBack('ctl00$ContentPlaceHolder1$Grd_tot_detail$ctl22$hypOcteber','')"/>
    <hyperlink ref="L32" r:id="rId311" display="javascript:__doPostBack('ctl00$ContentPlaceHolder1$Grd_tot_detail$ctl22$hypNovember','')"/>
    <hyperlink ref="M32" r:id="rId312" display="javascript:__doPostBack('ctl00$ContentPlaceHolder1$Grd_tot_detail$ctl22$hypDecember','')"/>
    <hyperlink ref="N32" r:id="rId313" display="javascript:__doPostBack('ctl00$ContentPlaceHolder1$Grd_tot_detail$ctl22$hypJanuary','')"/>
    <hyperlink ref="O32" r:id="rId314" display="javascript:__doPostBack('ctl00$ContentPlaceHolder1$Grd_tot_detail$ctl22$hypFeb','')"/>
    <hyperlink ref="P32" r:id="rId315" display="javascript:__doPostBack('ctl00$ContentPlaceHolder1$Grd_tot_detail$ctl22$hypMarch','')"/>
    <hyperlink ref="B33" r:id="rId316" display="javascript:__doPostBack('ctl00$ContentPlaceHolder1$Grd_tot_detail$ctl23$lnkbtn_name','')"/>
    <hyperlink ref="C33" r:id="rId317" display="javascript:__doPostBack('ctl00$ContentPlaceHolder1$Grd_tot_detail$ctl23$lbtnttlsch','')"/>
    <hyperlink ref="D33" r:id="rId318" display="javascript:__doPostBack('ctl00$ContentPlaceHolder1$Grd_tot_detail$ctl23$lbtnfreezsch','')"/>
    <hyperlink ref="E33" r:id="rId319" display="javascript:__doPostBack('ctl00$ContentPlaceHolder1$Grd_tot_detail$ctl23$hypapr','')"/>
    <hyperlink ref="F33" r:id="rId320" display="javascript:__doPostBack('ctl00$ContentPlaceHolder1$Grd_tot_detail$ctl23$hypmay','')"/>
    <hyperlink ref="G33" r:id="rId321" display="javascript:__doPostBack('ctl00$ContentPlaceHolder1$Grd_tot_detail$ctl23$hypjune','')"/>
    <hyperlink ref="H33" r:id="rId322" display="javascript:__doPostBack('ctl00$ContentPlaceHolder1$Grd_tot_detail$ctl23$hypjuly','')"/>
    <hyperlink ref="I33" r:id="rId323" display="javascript:__doPostBack('ctl00$ContentPlaceHolder1$Grd_tot_detail$ctl23$hypAugust','')"/>
    <hyperlink ref="J33" r:id="rId324" display="javascript:__doPostBack('ctl00$ContentPlaceHolder1$Grd_tot_detail$ctl23$hypSeptember','')"/>
    <hyperlink ref="K33" r:id="rId325" display="javascript:__doPostBack('ctl00$ContentPlaceHolder1$Grd_tot_detail$ctl23$hypOcteber','')"/>
    <hyperlink ref="L33" r:id="rId326" display="javascript:__doPostBack('ctl00$ContentPlaceHolder1$Grd_tot_detail$ctl23$hypNovember','')"/>
    <hyperlink ref="M33" r:id="rId327" display="javascript:__doPostBack('ctl00$ContentPlaceHolder1$Grd_tot_detail$ctl23$hypDecember','')"/>
    <hyperlink ref="N33" r:id="rId328" display="javascript:__doPostBack('ctl00$ContentPlaceHolder1$Grd_tot_detail$ctl23$hypJanuary','')"/>
    <hyperlink ref="O33" r:id="rId329" display="javascript:__doPostBack('ctl00$ContentPlaceHolder1$Grd_tot_detail$ctl23$hypFeb','')"/>
    <hyperlink ref="P33" r:id="rId330" display="javascript:__doPostBack('ctl00$ContentPlaceHolder1$Grd_tot_detail$ctl23$hypMarch','')"/>
    <hyperlink ref="B34" r:id="rId331" display="javascript:__doPostBack('ctl00$ContentPlaceHolder1$Grd_tot_detail$ctl24$lnkbtn_name','')"/>
    <hyperlink ref="C34" r:id="rId332" display="javascript:__doPostBack('ctl00$ContentPlaceHolder1$Grd_tot_detail$ctl24$lbtnttlsch','')"/>
    <hyperlink ref="D34" r:id="rId333" display="javascript:__doPostBack('ctl00$ContentPlaceHolder1$Grd_tot_detail$ctl24$lbtnfreezsch','')"/>
    <hyperlink ref="E34" r:id="rId334" display="javascript:__doPostBack('ctl00$ContentPlaceHolder1$Grd_tot_detail$ctl24$hypapr','')"/>
    <hyperlink ref="F34" r:id="rId335" display="javascript:__doPostBack('ctl00$ContentPlaceHolder1$Grd_tot_detail$ctl24$hypmay','')"/>
    <hyperlink ref="G34" r:id="rId336" display="javascript:__doPostBack('ctl00$ContentPlaceHolder1$Grd_tot_detail$ctl24$hypjune','')"/>
    <hyperlink ref="H34" r:id="rId337" display="javascript:__doPostBack('ctl00$ContentPlaceHolder1$Grd_tot_detail$ctl24$hypjuly','')"/>
    <hyperlink ref="I34" r:id="rId338" display="javascript:__doPostBack('ctl00$ContentPlaceHolder1$Grd_tot_detail$ctl24$hypAugust','')"/>
    <hyperlink ref="J34" r:id="rId339" display="javascript:__doPostBack('ctl00$ContentPlaceHolder1$Grd_tot_detail$ctl24$hypSeptember','')"/>
    <hyperlink ref="K34" r:id="rId340" display="javascript:__doPostBack('ctl00$ContentPlaceHolder1$Grd_tot_detail$ctl24$hypOcteber','')"/>
    <hyperlink ref="L34" r:id="rId341" display="javascript:__doPostBack('ctl00$ContentPlaceHolder1$Grd_tot_detail$ctl24$hypNovember','')"/>
    <hyperlink ref="M34" r:id="rId342" display="javascript:__doPostBack('ctl00$ContentPlaceHolder1$Grd_tot_detail$ctl24$hypDecember','')"/>
    <hyperlink ref="N34" r:id="rId343" display="javascript:__doPostBack('ctl00$ContentPlaceHolder1$Grd_tot_detail$ctl24$hypJanuary','')"/>
    <hyperlink ref="O34" r:id="rId344" display="javascript:__doPostBack('ctl00$ContentPlaceHolder1$Grd_tot_detail$ctl24$hypFeb','')"/>
    <hyperlink ref="P34" r:id="rId345" display="javascript:__doPostBack('ctl00$ContentPlaceHolder1$Grd_tot_detail$ctl24$hypMarch','')"/>
    <hyperlink ref="B35" r:id="rId346" display="javascript:__doPostBack('ctl00$ContentPlaceHolder1$Grd_tot_detail$ctl25$lnkbtn_name','')"/>
    <hyperlink ref="C35" r:id="rId347" display="javascript:__doPostBack('ctl00$ContentPlaceHolder1$Grd_tot_detail$ctl25$lbtnttlsch','')"/>
    <hyperlink ref="D35" r:id="rId348" display="javascript:__doPostBack('ctl00$ContentPlaceHolder1$Grd_tot_detail$ctl25$lbtnfreezsch','')"/>
    <hyperlink ref="E35" r:id="rId349" display="javascript:__doPostBack('ctl00$ContentPlaceHolder1$Grd_tot_detail$ctl25$hypapr','')"/>
    <hyperlink ref="F35" r:id="rId350" display="javascript:__doPostBack('ctl00$ContentPlaceHolder1$Grd_tot_detail$ctl25$hypmay','')"/>
    <hyperlink ref="G35" r:id="rId351" display="javascript:__doPostBack('ctl00$ContentPlaceHolder1$Grd_tot_detail$ctl25$hypjune','')"/>
    <hyperlink ref="H35" r:id="rId352" display="javascript:__doPostBack('ctl00$ContentPlaceHolder1$Grd_tot_detail$ctl25$hypjuly','')"/>
    <hyperlink ref="I35" r:id="rId353" display="javascript:__doPostBack('ctl00$ContentPlaceHolder1$Grd_tot_detail$ctl25$hypAugust','')"/>
    <hyperlink ref="J35" r:id="rId354" display="javascript:__doPostBack('ctl00$ContentPlaceHolder1$Grd_tot_detail$ctl25$hypSeptember','')"/>
    <hyperlink ref="K35" r:id="rId355" display="javascript:__doPostBack('ctl00$ContentPlaceHolder1$Grd_tot_detail$ctl25$hypOcteber','')"/>
    <hyperlink ref="L35" r:id="rId356" display="javascript:__doPostBack('ctl00$ContentPlaceHolder1$Grd_tot_detail$ctl25$hypNovember','')"/>
    <hyperlink ref="M35" r:id="rId357" display="javascript:__doPostBack('ctl00$ContentPlaceHolder1$Grd_tot_detail$ctl25$hypDecember','')"/>
    <hyperlink ref="N35" r:id="rId358" display="javascript:__doPostBack('ctl00$ContentPlaceHolder1$Grd_tot_detail$ctl25$hypJanuary','')"/>
    <hyperlink ref="O35" r:id="rId359" display="javascript:__doPostBack('ctl00$ContentPlaceHolder1$Grd_tot_detail$ctl25$hypFeb','')"/>
    <hyperlink ref="P35" r:id="rId360" display="javascript:__doPostBack('ctl00$ContentPlaceHolder1$Grd_tot_detail$ctl25$hypMarch','')"/>
    <hyperlink ref="B36" r:id="rId361" display="javascript:__doPostBack('ctl00$ContentPlaceHolder1$Grd_tot_detail$ctl26$lnkbtn_name','')"/>
    <hyperlink ref="C36" r:id="rId362" display="javascript:__doPostBack('ctl00$ContentPlaceHolder1$Grd_tot_detail$ctl26$lbtnttlsch','')"/>
    <hyperlink ref="D36" r:id="rId363" display="javascript:__doPostBack('ctl00$ContentPlaceHolder1$Grd_tot_detail$ctl26$lbtnfreezsch','')"/>
    <hyperlink ref="E36" r:id="rId364" display="javascript:__doPostBack('ctl00$ContentPlaceHolder1$Grd_tot_detail$ctl26$hypapr','')"/>
    <hyperlink ref="F36" r:id="rId365" display="javascript:__doPostBack('ctl00$ContentPlaceHolder1$Grd_tot_detail$ctl26$hypmay','')"/>
    <hyperlink ref="G36" r:id="rId366" display="javascript:__doPostBack('ctl00$ContentPlaceHolder1$Grd_tot_detail$ctl26$hypjune','')"/>
    <hyperlink ref="H36" r:id="rId367" display="javascript:__doPostBack('ctl00$ContentPlaceHolder1$Grd_tot_detail$ctl26$hypjuly','')"/>
    <hyperlink ref="I36" r:id="rId368" display="javascript:__doPostBack('ctl00$ContentPlaceHolder1$Grd_tot_detail$ctl26$hypAugust','')"/>
    <hyperlink ref="J36" r:id="rId369" display="javascript:__doPostBack('ctl00$ContentPlaceHolder1$Grd_tot_detail$ctl26$hypSeptember','')"/>
    <hyperlink ref="K36" r:id="rId370" display="javascript:__doPostBack('ctl00$ContentPlaceHolder1$Grd_tot_detail$ctl26$hypOcteber','')"/>
    <hyperlink ref="L36" r:id="rId371" display="javascript:__doPostBack('ctl00$ContentPlaceHolder1$Grd_tot_detail$ctl26$hypNovember','')"/>
    <hyperlink ref="M36" r:id="rId372" display="javascript:__doPostBack('ctl00$ContentPlaceHolder1$Grd_tot_detail$ctl26$hypDecember','')"/>
    <hyperlink ref="N36" r:id="rId373" display="javascript:__doPostBack('ctl00$ContentPlaceHolder1$Grd_tot_detail$ctl26$hypJanuary','')"/>
    <hyperlink ref="O36" r:id="rId374" display="javascript:__doPostBack('ctl00$ContentPlaceHolder1$Grd_tot_detail$ctl26$hypFeb','')"/>
    <hyperlink ref="P36" r:id="rId375" display="javascript:__doPostBack('ctl00$ContentPlaceHolder1$Grd_tot_detail$ctl26$hypMarch','')"/>
    <hyperlink ref="B37" r:id="rId376" display="javascript:__doPostBack('ctl00$ContentPlaceHolder1$Grd_tot_detail$ctl27$lnkbtn_name','')"/>
    <hyperlink ref="C37" r:id="rId377" display="javascript:__doPostBack('ctl00$ContentPlaceHolder1$Grd_tot_detail$ctl27$lbtnttlsch','')"/>
    <hyperlink ref="D37" r:id="rId378" display="javascript:__doPostBack('ctl00$ContentPlaceHolder1$Grd_tot_detail$ctl27$lbtnfreezsch','')"/>
    <hyperlink ref="E37" r:id="rId379" display="javascript:__doPostBack('ctl00$ContentPlaceHolder1$Grd_tot_detail$ctl27$hypapr','')"/>
    <hyperlink ref="F37" r:id="rId380" display="javascript:__doPostBack('ctl00$ContentPlaceHolder1$Grd_tot_detail$ctl27$hypmay','')"/>
    <hyperlink ref="G37" r:id="rId381" display="javascript:__doPostBack('ctl00$ContentPlaceHolder1$Grd_tot_detail$ctl27$hypjune','')"/>
    <hyperlink ref="H37" r:id="rId382" display="javascript:__doPostBack('ctl00$ContentPlaceHolder1$Grd_tot_detail$ctl27$hypjuly','')"/>
    <hyperlink ref="I37" r:id="rId383" display="javascript:__doPostBack('ctl00$ContentPlaceHolder1$Grd_tot_detail$ctl27$hypAugust','')"/>
    <hyperlink ref="J37" r:id="rId384" display="javascript:__doPostBack('ctl00$ContentPlaceHolder1$Grd_tot_detail$ctl27$hypSeptember','')"/>
    <hyperlink ref="K37" r:id="rId385" display="javascript:__doPostBack('ctl00$ContentPlaceHolder1$Grd_tot_detail$ctl27$hypOcteber','')"/>
    <hyperlink ref="L37" r:id="rId386" display="javascript:__doPostBack('ctl00$ContentPlaceHolder1$Grd_tot_detail$ctl27$hypNovember','')"/>
    <hyperlink ref="M37" r:id="rId387" display="javascript:__doPostBack('ctl00$ContentPlaceHolder1$Grd_tot_detail$ctl27$hypDecember','')"/>
    <hyperlink ref="N37" r:id="rId388" display="javascript:__doPostBack('ctl00$ContentPlaceHolder1$Grd_tot_detail$ctl27$hypJanuary','')"/>
    <hyperlink ref="O37" r:id="rId389" display="javascript:__doPostBack('ctl00$ContentPlaceHolder1$Grd_tot_detail$ctl27$hypFeb','')"/>
    <hyperlink ref="P37" r:id="rId390" display="javascript:__doPostBack('ctl00$ContentPlaceHolder1$Grd_tot_detail$ctl27$hypMarch','')"/>
    <hyperlink ref="B38" r:id="rId391" display="javascript:__doPostBack('ctl00$ContentPlaceHolder1$Grd_tot_detail$ctl28$lnkbtn_name','')"/>
    <hyperlink ref="C38" r:id="rId392" display="javascript:__doPostBack('ctl00$ContentPlaceHolder1$Grd_tot_detail$ctl28$lbtnttlsch','')"/>
    <hyperlink ref="D38" r:id="rId393" display="javascript:__doPostBack('ctl00$ContentPlaceHolder1$Grd_tot_detail$ctl28$lbtnfreezsch','')"/>
    <hyperlink ref="E38" r:id="rId394" display="javascript:__doPostBack('ctl00$ContentPlaceHolder1$Grd_tot_detail$ctl28$hypapr','')"/>
    <hyperlink ref="F38" r:id="rId395" display="javascript:__doPostBack('ctl00$ContentPlaceHolder1$Grd_tot_detail$ctl28$hypmay','')"/>
    <hyperlink ref="G38" r:id="rId396" display="javascript:__doPostBack('ctl00$ContentPlaceHolder1$Grd_tot_detail$ctl28$hypjune','')"/>
    <hyperlink ref="H38" r:id="rId397" display="javascript:__doPostBack('ctl00$ContentPlaceHolder1$Grd_tot_detail$ctl28$hypjuly','')"/>
    <hyperlink ref="I38" r:id="rId398" display="javascript:__doPostBack('ctl00$ContentPlaceHolder1$Grd_tot_detail$ctl28$hypAugust','')"/>
    <hyperlink ref="J38" r:id="rId399" display="javascript:__doPostBack('ctl00$ContentPlaceHolder1$Grd_tot_detail$ctl28$hypSeptember','')"/>
    <hyperlink ref="K38" r:id="rId400" display="javascript:__doPostBack('ctl00$ContentPlaceHolder1$Grd_tot_detail$ctl28$hypOcteber','')"/>
    <hyperlink ref="L38" r:id="rId401" display="javascript:__doPostBack('ctl00$ContentPlaceHolder1$Grd_tot_detail$ctl28$hypNovember','')"/>
    <hyperlink ref="M38" r:id="rId402" display="javascript:__doPostBack('ctl00$ContentPlaceHolder1$Grd_tot_detail$ctl28$hypDecember','')"/>
    <hyperlink ref="N38" r:id="rId403" display="javascript:__doPostBack('ctl00$ContentPlaceHolder1$Grd_tot_detail$ctl28$hypJanuary','')"/>
    <hyperlink ref="O38" r:id="rId404" display="javascript:__doPostBack('ctl00$ContentPlaceHolder1$Grd_tot_detail$ctl28$hypFeb','')"/>
    <hyperlink ref="P38" r:id="rId405" display="javascript:__doPostBack('ctl00$ContentPlaceHolder1$Grd_tot_detail$ctl28$hypMarch','')"/>
    <hyperlink ref="B39" r:id="rId406" display="javascript:__doPostBack('ctl00$ContentPlaceHolder1$Grd_tot_detail$ctl29$lnkbtn_name','')"/>
    <hyperlink ref="C39" r:id="rId407" display="javascript:__doPostBack('ctl00$ContentPlaceHolder1$Grd_tot_detail$ctl29$lbtnttlsch','')"/>
    <hyperlink ref="D39" r:id="rId408" display="javascript:__doPostBack('ctl00$ContentPlaceHolder1$Grd_tot_detail$ctl29$lbtnfreezsch','')"/>
    <hyperlink ref="E39" r:id="rId409" display="javascript:__doPostBack('ctl00$ContentPlaceHolder1$Grd_tot_detail$ctl29$hypapr','')"/>
    <hyperlink ref="F39" r:id="rId410" display="javascript:__doPostBack('ctl00$ContentPlaceHolder1$Grd_tot_detail$ctl29$hypmay','')"/>
    <hyperlink ref="G39" r:id="rId411" display="javascript:__doPostBack('ctl00$ContentPlaceHolder1$Grd_tot_detail$ctl29$hypjune','')"/>
    <hyperlink ref="H39" r:id="rId412" display="javascript:__doPostBack('ctl00$ContentPlaceHolder1$Grd_tot_detail$ctl29$hypjuly','')"/>
    <hyperlink ref="I39" r:id="rId413" display="javascript:__doPostBack('ctl00$ContentPlaceHolder1$Grd_tot_detail$ctl29$hypAugust','')"/>
    <hyperlink ref="J39" r:id="rId414" display="javascript:__doPostBack('ctl00$ContentPlaceHolder1$Grd_tot_detail$ctl29$hypSeptember','')"/>
    <hyperlink ref="K39" r:id="rId415" display="javascript:__doPostBack('ctl00$ContentPlaceHolder1$Grd_tot_detail$ctl29$hypOcteber','')"/>
    <hyperlink ref="L39" r:id="rId416" display="javascript:__doPostBack('ctl00$ContentPlaceHolder1$Grd_tot_detail$ctl29$hypNovember','')"/>
    <hyperlink ref="M39" r:id="rId417" display="javascript:__doPostBack('ctl00$ContentPlaceHolder1$Grd_tot_detail$ctl29$hypDecember','')"/>
    <hyperlink ref="N39" r:id="rId418" display="javascript:__doPostBack('ctl00$ContentPlaceHolder1$Grd_tot_detail$ctl29$hypJanuary','')"/>
    <hyperlink ref="O39" r:id="rId419" display="javascript:__doPostBack('ctl00$ContentPlaceHolder1$Grd_tot_detail$ctl29$hypFeb','')"/>
    <hyperlink ref="P39" r:id="rId420" display="javascript:__doPostBack('ctl00$ContentPlaceHolder1$Grd_tot_detail$ctl29$hypMarch','')"/>
    <hyperlink ref="B40" r:id="rId421" display="javascript:__doPostBack('ctl00$ContentPlaceHolder1$Grd_tot_detail$ctl30$lnkbtn_name','')"/>
    <hyperlink ref="C40" r:id="rId422" display="javascript:__doPostBack('ctl00$ContentPlaceHolder1$Grd_tot_detail$ctl30$lbtnttlsch','')"/>
    <hyperlink ref="D40" r:id="rId423" display="javascript:__doPostBack('ctl00$ContentPlaceHolder1$Grd_tot_detail$ctl30$lbtnfreezsch','')"/>
    <hyperlink ref="E40" r:id="rId424" display="javascript:__doPostBack('ctl00$ContentPlaceHolder1$Grd_tot_detail$ctl30$hypapr','')"/>
    <hyperlink ref="F40" r:id="rId425" display="javascript:__doPostBack('ctl00$ContentPlaceHolder1$Grd_tot_detail$ctl30$hypmay','')"/>
    <hyperlink ref="G40" r:id="rId426" display="javascript:__doPostBack('ctl00$ContentPlaceHolder1$Grd_tot_detail$ctl30$hypjune','')"/>
    <hyperlink ref="H40" r:id="rId427" display="javascript:__doPostBack('ctl00$ContentPlaceHolder1$Grd_tot_detail$ctl30$hypjuly','')"/>
    <hyperlink ref="I40" r:id="rId428" display="javascript:__doPostBack('ctl00$ContentPlaceHolder1$Grd_tot_detail$ctl30$hypAugust','')"/>
    <hyperlink ref="J40" r:id="rId429" display="javascript:__doPostBack('ctl00$ContentPlaceHolder1$Grd_tot_detail$ctl30$hypSeptember','')"/>
    <hyperlink ref="K40" r:id="rId430" display="javascript:__doPostBack('ctl00$ContentPlaceHolder1$Grd_tot_detail$ctl30$hypOcteber','')"/>
    <hyperlink ref="L40" r:id="rId431" display="javascript:__doPostBack('ctl00$ContentPlaceHolder1$Grd_tot_detail$ctl30$hypNovember','')"/>
    <hyperlink ref="M40" r:id="rId432" display="javascript:__doPostBack('ctl00$ContentPlaceHolder1$Grd_tot_detail$ctl30$hypDecember','')"/>
    <hyperlink ref="N40" r:id="rId433" display="javascript:__doPostBack('ctl00$ContentPlaceHolder1$Grd_tot_detail$ctl30$hypJanuary','')"/>
    <hyperlink ref="O40" r:id="rId434" display="javascript:__doPostBack('ctl00$ContentPlaceHolder1$Grd_tot_detail$ctl30$hypFeb','')"/>
    <hyperlink ref="P40" r:id="rId435" display="javascript:__doPostBack('ctl00$ContentPlaceHolder1$Grd_tot_detail$ctl30$hypMarch','')"/>
    <hyperlink ref="B41" r:id="rId436" display="javascript:__doPostBack('ctl00$ContentPlaceHolder1$Grd_tot_detail$ctl31$lnkbtn_name','')"/>
    <hyperlink ref="C41" r:id="rId437" display="javascript:__doPostBack('ctl00$ContentPlaceHolder1$Grd_tot_detail$ctl31$lbtnttlsch','')"/>
    <hyperlink ref="D41" r:id="rId438" display="javascript:__doPostBack('ctl00$ContentPlaceHolder1$Grd_tot_detail$ctl31$lbtnfreezsch','')"/>
    <hyperlink ref="E41" r:id="rId439" display="javascript:__doPostBack('ctl00$ContentPlaceHolder1$Grd_tot_detail$ctl31$hypapr','')"/>
    <hyperlink ref="F41" r:id="rId440" display="javascript:__doPostBack('ctl00$ContentPlaceHolder1$Grd_tot_detail$ctl31$hypmay','')"/>
    <hyperlink ref="G41" r:id="rId441" display="javascript:__doPostBack('ctl00$ContentPlaceHolder1$Grd_tot_detail$ctl31$hypjune','')"/>
    <hyperlink ref="H41" r:id="rId442" display="javascript:__doPostBack('ctl00$ContentPlaceHolder1$Grd_tot_detail$ctl31$hypjuly','')"/>
    <hyperlink ref="I41" r:id="rId443" display="javascript:__doPostBack('ctl00$ContentPlaceHolder1$Grd_tot_detail$ctl31$hypAugust','')"/>
    <hyperlink ref="J41" r:id="rId444" display="javascript:__doPostBack('ctl00$ContentPlaceHolder1$Grd_tot_detail$ctl31$hypSeptember','')"/>
    <hyperlink ref="K41" r:id="rId445" display="javascript:__doPostBack('ctl00$ContentPlaceHolder1$Grd_tot_detail$ctl31$hypOcteber','')"/>
    <hyperlink ref="L41" r:id="rId446" display="javascript:__doPostBack('ctl00$ContentPlaceHolder1$Grd_tot_detail$ctl31$hypNovember','')"/>
    <hyperlink ref="M41" r:id="rId447" display="javascript:__doPostBack('ctl00$ContentPlaceHolder1$Grd_tot_detail$ctl31$hypDecember','')"/>
    <hyperlink ref="N41" r:id="rId448" display="javascript:__doPostBack('ctl00$ContentPlaceHolder1$Grd_tot_detail$ctl31$hypJanuary','')"/>
    <hyperlink ref="O41" r:id="rId449" display="javascript:__doPostBack('ctl00$ContentPlaceHolder1$Grd_tot_detail$ctl31$hypFeb','')"/>
    <hyperlink ref="P41" r:id="rId450" display="javascript:__doPostBack('ctl00$ContentPlaceHolder1$Grd_tot_detail$ctl31$hypMarch','')"/>
    <hyperlink ref="B42" r:id="rId451" display="javascript:__doPostBack('ctl00$ContentPlaceHolder1$Grd_tot_detail$ctl32$lnkbtn_name','')"/>
    <hyperlink ref="C42" r:id="rId452" display="javascript:__doPostBack('ctl00$ContentPlaceHolder1$Grd_tot_detail$ctl32$lbtnttlsch','')"/>
    <hyperlink ref="D42" r:id="rId453" display="javascript:__doPostBack('ctl00$ContentPlaceHolder1$Grd_tot_detail$ctl32$lbtnfreezsch','')"/>
    <hyperlink ref="E42" r:id="rId454" display="javascript:__doPostBack('ctl00$ContentPlaceHolder1$Grd_tot_detail$ctl32$hypapr','')"/>
    <hyperlink ref="F42" r:id="rId455" display="javascript:__doPostBack('ctl00$ContentPlaceHolder1$Grd_tot_detail$ctl32$hypmay','')"/>
    <hyperlink ref="G42" r:id="rId456" display="javascript:__doPostBack('ctl00$ContentPlaceHolder1$Grd_tot_detail$ctl32$hypjune','')"/>
    <hyperlink ref="H42" r:id="rId457" display="javascript:__doPostBack('ctl00$ContentPlaceHolder1$Grd_tot_detail$ctl32$hypjuly','')"/>
    <hyperlink ref="I42" r:id="rId458" display="javascript:__doPostBack('ctl00$ContentPlaceHolder1$Grd_tot_detail$ctl32$hypAugust','')"/>
    <hyperlink ref="J42" r:id="rId459" display="javascript:__doPostBack('ctl00$ContentPlaceHolder1$Grd_tot_detail$ctl32$hypSeptember','')"/>
    <hyperlink ref="K42" r:id="rId460" display="javascript:__doPostBack('ctl00$ContentPlaceHolder1$Grd_tot_detail$ctl32$hypOcteber','')"/>
    <hyperlink ref="L42" r:id="rId461" display="javascript:__doPostBack('ctl00$ContentPlaceHolder1$Grd_tot_detail$ctl32$hypNovember','')"/>
    <hyperlink ref="M42" r:id="rId462" display="javascript:__doPostBack('ctl00$ContentPlaceHolder1$Grd_tot_detail$ctl32$hypDecember','')"/>
    <hyperlink ref="N42" r:id="rId463" display="javascript:__doPostBack('ctl00$ContentPlaceHolder1$Grd_tot_detail$ctl32$hypJanuary','')"/>
    <hyperlink ref="O42" r:id="rId464" display="javascript:__doPostBack('ctl00$ContentPlaceHolder1$Grd_tot_detail$ctl32$hypFeb','')"/>
    <hyperlink ref="P42" r:id="rId465" display="javascript:__doPostBack('ctl00$ContentPlaceHolder1$Grd_tot_detail$ctl32$hypMarch','')"/>
    <hyperlink ref="B43" r:id="rId466" display="javascript:__doPostBack('ctl00$ContentPlaceHolder1$Grd_tot_detail$ctl33$lnkbtn_name','')"/>
    <hyperlink ref="C43" r:id="rId467" display="javascript:__doPostBack('ctl00$ContentPlaceHolder1$Grd_tot_detail$ctl33$lbtnttlsch','')"/>
    <hyperlink ref="D43" r:id="rId468" display="javascript:__doPostBack('ctl00$ContentPlaceHolder1$Grd_tot_detail$ctl33$lbtnfreezsch','')"/>
    <hyperlink ref="E43" r:id="rId469" display="javascript:__doPostBack('ctl00$ContentPlaceHolder1$Grd_tot_detail$ctl33$hypapr','')"/>
    <hyperlink ref="F43" r:id="rId470" display="javascript:__doPostBack('ctl00$ContentPlaceHolder1$Grd_tot_detail$ctl33$hypmay','')"/>
    <hyperlink ref="G43" r:id="rId471" display="javascript:__doPostBack('ctl00$ContentPlaceHolder1$Grd_tot_detail$ctl33$hypjune','')"/>
    <hyperlink ref="H43" r:id="rId472" display="javascript:__doPostBack('ctl00$ContentPlaceHolder1$Grd_tot_detail$ctl33$hypjuly','')"/>
    <hyperlink ref="I43" r:id="rId473" display="javascript:__doPostBack('ctl00$ContentPlaceHolder1$Grd_tot_detail$ctl33$hypAugust','')"/>
    <hyperlink ref="J43" r:id="rId474" display="javascript:__doPostBack('ctl00$ContentPlaceHolder1$Grd_tot_detail$ctl33$hypSeptember','')"/>
    <hyperlink ref="K43" r:id="rId475" display="javascript:__doPostBack('ctl00$ContentPlaceHolder1$Grd_tot_detail$ctl33$hypOcteber','')"/>
    <hyperlink ref="L43" r:id="rId476" display="javascript:__doPostBack('ctl00$ContentPlaceHolder1$Grd_tot_detail$ctl33$hypNovember','')"/>
    <hyperlink ref="M43" r:id="rId477" display="javascript:__doPostBack('ctl00$ContentPlaceHolder1$Grd_tot_detail$ctl33$hypDecember','')"/>
    <hyperlink ref="N43" r:id="rId478" display="javascript:__doPostBack('ctl00$ContentPlaceHolder1$Grd_tot_detail$ctl33$hypJanuary','')"/>
    <hyperlink ref="O43" r:id="rId479" display="javascript:__doPostBack('ctl00$ContentPlaceHolder1$Grd_tot_detail$ctl33$hypFeb','')"/>
    <hyperlink ref="P43" r:id="rId480" display="javascript:__doPostBack('ctl00$ContentPlaceHolder1$Grd_tot_detail$ctl33$hypMarch','')"/>
    <hyperlink ref="B44" r:id="rId481" display="javascript:__doPostBack('ctl00$ContentPlaceHolder1$Grd_tot_detail$ctl34$lnkbtn_name','')"/>
    <hyperlink ref="C44" r:id="rId482" display="javascript:__doPostBack('ctl00$ContentPlaceHolder1$Grd_tot_detail$ctl34$lbtnttlsch','')"/>
    <hyperlink ref="D44" r:id="rId483" display="javascript:__doPostBack('ctl00$ContentPlaceHolder1$Grd_tot_detail$ctl34$lbtnfreezsch','')"/>
    <hyperlink ref="E44" r:id="rId484" display="javascript:__doPostBack('ctl00$ContentPlaceHolder1$Grd_tot_detail$ctl34$hypapr','')"/>
    <hyperlink ref="F44" r:id="rId485" display="javascript:__doPostBack('ctl00$ContentPlaceHolder1$Grd_tot_detail$ctl34$hypmay','')"/>
    <hyperlink ref="G44" r:id="rId486" display="javascript:__doPostBack('ctl00$ContentPlaceHolder1$Grd_tot_detail$ctl34$hypjune','')"/>
    <hyperlink ref="H44" r:id="rId487" display="javascript:__doPostBack('ctl00$ContentPlaceHolder1$Grd_tot_detail$ctl34$hypjuly','')"/>
    <hyperlink ref="I44" r:id="rId488" display="javascript:__doPostBack('ctl00$ContentPlaceHolder1$Grd_tot_detail$ctl34$hypAugust','')"/>
    <hyperlink ref="J44" r:id="rId489" display="javascript:__doPostBack('ctl00$ContentPlaceHolder1$Grd_tot_detail$ctl34$hypSeptember','')"/>
    <hyperlink ref="K44" r:id="rId490" display="javascript:__doPostBack('ctl00$ContentPlaceHolder1$Grd_tot_detail$ctl34$hypOcteber','')"/>
    <hyperlink ref="L44" r:id="rId491" display="javascript:__doPostBack('ctl00$ContentPlaceHolder1$Grd_tot_detail$ctl34$hypNovember','')"/>
    <hyperlink ref="M44" r:id="rId492" display="javascript:__doPostBack('ctl00$ContentPlaceHolder1$Grd_tot_detail$ctl34$hypDecember','')"/>
    <hyperlink ref="N44" r:id="rId493" display="javascript:__doPostBack('ctl00$ContentPlaceHolder1$Grd_tot_detail$ctl34$hypJanuary','')"/>
    <hyperlink ref="O44" r:id="rId494" display="javascript:__doPostBack('ctl00$ContentPlaceHolder1$Grd_tot_detail$ctl34$hypFeb','')"/>
    <hyperlink ref="P44" r:id="rId495" display="javascript:__doPostBack('ctl00$ContentPlaceHolder1$Grd_tot_detail$ctl34$hypMarch','')"/>
  </hyperlink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71" r:id="rId496"/>
</worksheet>
</file>

<file path=xl/worksheets/sheet5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5"/>
  <sheetViews>
    <sheetView view="pageBreakPreview" zoomScale="90" zoomScaleSheetLayoutView="90" zoomScalePageLayoutView="0" workbookViewId="0" topLeftCell="A37">
      <selection activeCell="M52" sqref="M52:O54"/>
    </sheetView>
  </sheetViews>
  <sheetFormatPr defaultColWidth="9.140625" defaultRowHeight="12.75"/>
  <cols>
    <col min="1" max="1" width="8.57421875" style="202" customWidth="1"/>
    <col min="2" max="2" width="17.8515625" style="202" customWidth="1"/>
    <col min="3" max="3" width="11.140625" style="202" customWidth="1"/>
    <col min="4" max="4" width="17.140625" style="202" customWidth="1"/>
    <col min="5" max="6" width="9.140625" style="202" customWidth="1"/>
    <col min="7" max="7" width="7.8515625" style="202" customWidth="1"/>
    <col min="8" max="8" width="8.421875" style="202" customWidth="1"/>
    <col min="9" max="9" width="9.28125" style="202" customWidth="1"/>
    <col min="10" max="10" width="10.28125" style="202" customWidth="1"/>
    <col min="11" max="11" width="9.140625" style="202" customWidth="1"/>
    <col min="12" max="12" width="10.140625" style="202" customWidth="1"/>
    <col min="13" max="13" width="11.00390625" style="202" customWidth="1"/>
    <col min="14" max="14" width="10.140625" style="202" customWidth="1"/>
    <col min="15" max="15" width="7.421875" style="202" customWidth="1"/>
    <col min="16" max="16" width="7.8515625" style="202" customWidth="1"/>
    <col min="17" max="16384" width="9.140625" style="202" customWidth="1"/>
  </cols>
  <sheetData>
    <row r="1" spans="8:13" ht="12.75">
      <c r="H1" s="1040"/>
      <c r="I1" s="1040"/>
      <c r="L1" s="1043" t="s">
        <v>543</v>
      </c>
      <c r="M1" s="1043"/>
    </row>
    <row r="2" spans="3:12" ht="12.75">
      <c r="C2" s="1040" t="s">
        <v>630</v>
      </c>
      <c r="D2" s="1040"/>
      <c r="E2" s="1040"/>
      <c r="F2" s="1040"/>
      <c r="G2" s="1040"/>
      <c r="H2" s="1040"/>
      <c r="I2" s="1040"/>
      <c r="J2" s="1040"/>
      <c r="L2" s="205"/>
    </row>
    <row r="3" spans="1:13" s="206" customFormat="1" ht="15.75">
      <c r="A3" s="1041" t="s">
        <v>701</v>
      </c>
      <c r="B3" s="1041"/>
      <c r="C3" s="1041"/>
      <c r="D3" s="1041"/>
      <c r="E3" s="1041"/>
      <c r="F3" s="1041"/>
      <c r="G3" s="1041"/>
      <c r="H3" s="1041"/>
      <c r="I3" s="1041"/>
      <c r="J3" s="1041"/>
      <c r="K3" s="1041"/>
      <c r="L3" s="1041"/>
      <c r="M3" s="1041"/>
    </row>
    <row r="4" spans="1:13" s="206" customFormat="1" ht="20.25" customHeight="1">
      <c r="A4" s="1041" t="s">
        <v>768</v>
      </c>
      <c r="B4" s="1041"/>
      <c r="C4" s="1041"/>
      <c r="D4" s="1041"/>
      <c r="E4" s="1041"/>
      <c r="F4" s="1041"/>
      <c r="G4" s="1041"/>
      <c r="H4" s="1041"/>
      <c r="I4" s="1041"/>
      <c r="J4" s="1041"/>
      <c r="K4" s="1041"/>
      <c r="L4" s="1041"/>
      <c r="M4" s="1041"/>
    </row>
    <row r="6" spans="1:10" ht="12.75">
      <c r="A6" s="207" t="s">
        <v>158</v>
      </c>
      <c r="B6" s="208"/>
      <c r="C6" s="209"/>
      <c r="D6" s="209"/>
      <c r="E6" s="209"/>
      <c r="F6" s="209"/>
      <c r="G6" s="209"/>
      <c r="H6" s="209"/>
      <c r="I6" s="209"/>
      <c r="J6" s="209"/>
    </row>
    <row r="7" spans="1:10" ht="12.75">
      <c r="A7" s="207"/>
      <c r="B7" s="209"/>
      <c r="C7" s="209"/>
      <c r="D7" s="209"/>
      <c r="E7" s="209"/>
      <c r="F7" s="209"/>
      <c r="G7" s="209"/>
      <c r="H7" s="209"/>
      <c r="I7" s="209"/>
      <c r="J7" s="209"/>
    </row>
    <row r="8" spans="1:10" ht="12.75">
      <c r="A8" s="207"/>
      <c r="B8" s="209"/>
      <c r="C8" s="209"/>
      <c r="D8" s="209"/>
      <c r="E8" s="209"/>
      <c r="F8" s="209"/>
      <c r="G8" s="209"/>
      <c r="H8" s="209"/>
      <c r="I8" s="209"/>
      <c r="J8" s="209"/>
    </row>
    <row r="9" spans="1:10" ht="12.75">
      <c r="A9" s="1045" t="s">
        <v>856</v>
      </c>
      <c r="B9" s="1045"/>
      <c r="C9" s="1045"/>
      <c r="D9" s="1045"/>
      <c r="E9" s="1045"/>
      <c r="F9" s="1045"/>
      <c r="G9" s="214"/>
      <c r="H9" s="209"/>
      <c r="I9" s="209"/>
      <c r="J9" s="209"/>
    </row>
    <row r="10" spans="1:10" ht="12.75">
      <c r="A10" s="1045" t="s">
        <v>857</v>
      </c>
      <c r="B10" s="1045"/>
      <c r="C10" s="1045"/>
      <c r="D10" s="1045"/>
      <c r="E10" s="1045"/>
      <c r="F10" s="1045"/>
      <c r="G10" s="214"/>
      <c r="H10" s="209"/>
      <c r="I10" s="209"/>
      <c r="J10" s="209"/>
    </row>
    <row r="12" spans="1:16" s="210" customFormat="1" ht="15" customHeight="1">
      <c r="A12" s="202"/>
      <c r="B12" s="202"/>
      <c r="C12" s="202"/>
      <c r="D12" s="202"/>
      <c r="E12" s="202"/>
      <c r="F12" s="202"/>
      <c r="G12" s="202"/>
      <c r="H12" s="202"/>
      <c r="I12" s="202"/>
      <c r="J12" s="202"/>
      <c r="K12" s="857" t="s">
        <v>776</v>
      </c>
      <c r="L12" s="857"/>
      <c r="M12" s="857"/>
      <c r="N12" s="857"/>
      <c r="O12" s="857"/>
      <c r="P12" s="857"/>
    </row>
    <row r="13" spans="1:16" s="210" customFormat="1" ht="20.25" customHeight="1">
      <c r="A13" s="977" t="s">
        <v>2</v>
      </c>
      <c r="B13" s="977" t="s">
        <v>3</v>
      </c>
      <c r="C13" s="982" t="s">
        <v>267</v>
      </c>
      <c r="D13" s="982" t="s">
        <v>542</v>
      </c>
      <c r="E13" s="1044" t="s">
        <v>655</v>
      </c>
      <c r="F13" s="1044"/>
      <c r="G13" s="1044"/>
      <c r="H13" s="1044"/>
      <c r="I13" s="1044"/>
      <c r="J13" s="1044"/>
      <c r="K13" s="1044"/>
      <c r="L13" s="1044"/>
      <c r="M13" s="1044"/>
      <c r="N13" s="1044"/>
      <c r="O13" s="1044"/>
      <c r="P13" s="1044"/>
    </row>
    <row r="14" spans="1:16" s="210" customFormat="1" ht="35.25" customHeight="1">
      <c r="A14" s="1042"/>
      <c r="B14" s="1042"/>
      <c r="C14" s="983"/>
      <c r="D14" s="983"/>
      <c r="E14" s="291" t="s">
        <v>793</v>
      </c>
      <c r="F14" s="291" t="s">
        <v>270</v>
      </c>
      <c r="G14" s="291" t="s">
        <v>271</v>
      </c>
      <c r="H14" s="291" t="s">
        <v>272</v>
      </c>
      <c r="I14" s="291" t="s">
        <v>273</v>
      </c>
      <c r="J14" s="291" t="s">
        <v>274</v>
      </c>
      <c r="K14" s="291" t="s">
        <v>275</v>
      </c>
      <c r="L14" s="291" t="s">
        <v>276</v>
      </c>
      <c r="M14" s="291" t="s">
        <v>794</v>
      </c>
      <c r="N14" s="222" t="s">
        <v>795</v>
      </c>
      <c r="O14" s="222" t="s">
        <v>848</v>
      </c>
      <c r="P14" s="222" t="s">
        <v>849</v>
      </c>
    </row>
    <row r="15" spans="1:16" s="210" customFormat="1" ht="12.75" customHeight="1">
      <c r="A15" s="213">
        <v>1</v>
      </c>
      <c r="B15" s="213">
        <v>2</v>
      </c>
      <c r="C15" s="213">
        <v>3</v>
      </c>
      <c r="D15" s="213">
        <v>4</v>
      </c>
      <c r="E15" s="213">
        <v>5</v>
      </c>
      <c r="F15" s="213">
        <v>6</v>
      </c>
      <c r="G15" s="213">
        <v>7</v>
      </c>
      <c r="H15" s="213">
        <v>8</v>
      </c>
      <c r="I15" s="213">
        <v>9</v>
      </c>
      <c r="J15" s="213">
        <v>10</v>
      </c>
      <c r="K15" s="213">
        <v>11</v>
      </c>
      <c r="L15" s="213">
        <v>12</v>
      </c>
      <c r="M15" s="213">
        <v>13</v>
      </c>
      <c r="N15" s="213">
        <v>14</v>
      </c>
      <c r="O15" s="213">
        <v>15</v>
      </c>
      <c r="P15" s="213">
        <v>16</v>
      </c>
    </row>
    <row r="16" spans="1:16" ht="30" customHeight="1">
      <c r="A16" s="502">
        <v>1</v>
      </c>
      <c r="B16" s="503" t="s">
        <v>1000</v>
      </c>
      <c r="C16" s="509">
        <v>1295</v>
      </c>
      <c r="D16" s="653">
        <v>1221</v>
      </c>
      <c r="E16" s="651">
        <v>1179</v>
      </c>
      <c r="F16" s="651">
        <v>166</v>
      </c>
      <c r="G16" s="651">
        <v>1171</v>
      </c>
      <c r="H16" s="651">
        <v>1198</v>
      </c>
      <c r="I16" s="651">
        <v>1214</v>
      </c>
      <c r="J16" s="651">
        <v>1221</v>
      </c>
      <c r="K16" s="651">
        <v>1221</v>
      </c>
      <c r="L16" s="651">
        <v>1221</v>
      </c>
      <c r="M16" s="651">
        <v>1221</v>
      </c>
      <c r="N16" s="651">
        <v>1221</v>
      </c>
      <c r="O16" s="651">
        <v>1219</v>
      </c>
      <c r="P16" s="651">
        <v>1220</v>
      </c>
    </row>
    <row r="17" spans="1:16" ht="15.75">
      <c r="A17" s="502">
        <v>2</v>
      </c>
      <c r="B17" s="503" t="s">
        <v>1001</v>
      </c>
      <c r="C17" s="509">
        <v>811</v>
      </c>
      <c r="D17" s="653">
        <v>787</v>
      </c>
      <c r="E17" s="651">
        <v>771</v>
      </c>
      <c r="F17" s="651">
        <v>86</v>
      </c>
      <c r="G17" s="651">
        <v>768</v>
      </c>
      <c r="H17" s="651">
        <v>786</v>
      </c>
      <c r="I17" s="651">
        <v>785</v>
      </c>
      <c r="J17" s="651">
        <v>785</v>
      </c>
      <c r="K17" s="651">
        <v>786</v>
      </c>
      <c r="L17" s="651">
        <v>786</v>
      </c>
      <c r="M17" s="651">
        <v>786</v>
      </c>
      <c r="N17" s="651">
        <v>786</v>
      </c>
      <c r="O17" s="651">
        <v>785</v>
      </c>
      <c r="P17" s="651">
        <v>786</v>
      </c>
    </row>
    <row r="18" spans="1:16" ht="15.75">
      <c r="A18" s="502">
        <v>3</v>
      </c>
      <c r="B18" s="503" t="s">
        <v>1002</v>
      </c>
      <c r="C18" s="509">
        <v>1101</v>
      </c>
      <c r="D18" s="653">
        <v>1079</v>
      </c>
      <c r="E18" s="651">
        <v>1042</v>
      </c>
      <c r="F18" s="651">
        <v>453</v>
      </c>
      <c r="G18" s="651">
        <v>1079</v>
      </c>
      <c r="H18" s="651">
        <v>1079</v>
      </c>
      <c r="I18" s="651">
        <v>1079</v>
      </c>
      <c r="J18" s="651">
        <v>1079</v>
      </c>
      <c r="K18" s="651">
        <v>1079</v>
      </c>
      <c r="L18" s="651">
        <v>1079</v>
      </c>
      <c r="M18" s="651">
        <v>1079</v>
      </c>
      <c r="N18" s="651">
        <v>1079</v>
      </c>
      <c r="O18" s="651">
        <v>1073</v>
      </c>
      <c r="P18" s="651">
        <v>1075</v>
      </c>
    </row>
    <row r="19" spans="1:16" s="135" customFormat="1" ht="14.25" customHeight="1">
      <c r="A19" s="502">
        <v>4</v>
      </c>
      <c r="B19" s="503" t="s">
        <v>1003</v>
      </c>
      <c r="C19" s="509">
        <v>1281</v>
      </c>
      <c r="D19" s="653">
        <v>1258</v>
      </c>
      <c r="E19" s="651">
        <v>1232</v>
      </c>
      <c r="F19" s="651">
        <v>173</v>
      </c>
      <c r="G19" s="651">
        <v>1249</v>
      </c>
      <c r="H19" s="651">
        <v>1258</v>
      </c>
      <c r="I19" s="651">
        <v>1258</v>
      </c>
      <c r="J19" s="651">
        <v>1258</v>
      </c>
      <c r="K19" s="651">
        <v>1258</v>
      </c>
      <c r="L19" s="651">
        <v>1251</v>
      </c>
      <c r="M19" s="651">
        <v>1258</v>
      </c>
      <c r="N19" s="651">
        <v>1258</v>
      </c>
      <c r="O19" s="651">
        <v>1257</v>
      </c>
      <c r="P19" s="651">
        <v>1256</v>
      </c>
    </row>
    <row r="20" spans="1:16" s="135" customFormat="1" ht="14.25" customHeight="1">
      <c r="A20" s="502">
        <v>5</v>
      </c>
      <c r="B20" s="503" t="s">
        <v>1004</v>
      </c>
      <c r="C20" s="509">
        <v>2551</v>
      </c>
      <c r="D20" s="654">
        <v>2375</v>
      </c>
      <c r="E20" s="651">
        <v>2231</v>
      </c>
      <c r="F20" s="651">
        <v>542</v>
      </c>
      <c r="G20" s="651">
        <v>1890</v>
      </c>
      <c r="H20" s="651">
        <v>2343</v>
      </c>
      <c r="I20" s="651">
        <v>2369</v>
      </c>
      <c r="J20" s="651">
        <v>2367</v>
      </c>
      <c r="K20" s="651">
        <v>2368</v>
      </c>
      <c r="L20" s="651">
        <v>2369</v>
      </c>
      <c r="M20" s="651">
        <v>2369</v>
      </c>
      <c r="N20" s="651">
        <v>2369</v>
      </c>
      <c r="O20" s="651">
        <v>2370</v>
      </c>
      <c r="P20" s="651">
        <v>2369</v>
      </c>
    </row>
    <row r="21" spans="1:16" s="135" customFormat="1" ht="15" customHeight="1">
      <c r="A21" s="502">
        <v>6</v>
      </c>
      <c r="B21" s="503" t="s">
        <v>1005</v>
      </c>
      <c r="C21" s="509">
        <v>990</v>
      </c>
      <c r="D21" s="653">
        <v>926</v>
      </c>
      <c r="E21" s="651">
        <v>765</v>
      </c>
      <c r="F21" s="651">
        <v>428</v>
      </c>
      <c r="G21" s="651">
        <v>861</v>
      </c>
      <c r="H21" s="651">
        <v>920</v>
      </c>
      <c r="I21" s="651">
        <v>918</v>
      </c>
      <c r="J21" s="651">
        <v>926</v>
      </c>
      <c r="K21" s="651">
        <v>926</v>
      </c>
      <c r="L21" s="651">
        <v>926</v>
      </c>
      <c r="M21" s="651">
        <v>926</v>
      </c>
      <c r="N21" s="651">
        <v>926</v>
      </c>
      <c r="O21" s="651">
        <v>926</v>
      </c>
      <c r="P21" s="651">
        <v>926</v>
      </c>
    </row>
    <row r="22" spans="1:16" ht="12.75" customHeight="1">
      <c r="A22" s="502">
        <v>7</v>
      </c>
      <c r="B22" s="503" t="s">
        <v>1006</v>
      </c>
      <c r="C22" s="509">
        <v>1051</v>
      </c>
      <c r="D22" s="654">
        <v>1005</v>
      </c>
      <c r="E22" s="651">
        <v>815</v>
      </c>
      <c r="F22" s="651">
        <v>299</v>
      </c>
      <c r="G22" s="651">
        <v>780</v>
      </c>
      <c r="H22" s="651">
        <v>993</v>
      </c>
      <c r="I22" s="651">
        <v>996</v>
      </c>
      <c r="J22" s="651">
        <v>1005</v>
      </c>
      <c r="K22" s="651">
        <v>1005</v>
      </c>
      <c r="L22" s="651">
        <v>1005</v>
      </c>
      <c r="M22" s="651">
        <v>1005</v>
      </c>
      <c r="N22" s="651">
        <v>1005</v>
      </c>
      <c r="O22" s="651">
        <v>1004</v>
      </c>
      <c r="P22" s="651">
        <v>1001</v>
      </c>
    </row>
    <row r="23" spans="1:16" ht="15.75">
      <c r="A23" s="502">
        <v>8</v>
      </c>
      <c r="B23" s="503" t="s">
        <v>1007</v>
      </c>
      <c r="C23" s="509">
        <v>261</v>
      </c>
      <c r="D23" s="654">
        <v>252</v>
      </c>
      <c r="E23" s="651">
        <v>249</v>
      </c>
      <c r="F23" s="651">
        <v>213</v>
      </c>
      <c r="G23" s="651">
        <v>241</v>
      </c>
      <c r="H23" s="651">
        <v>251</v>
      </c>
      <c r="I23" s="651">
        <v>251</v>
      </c>
      <c r="J23" s="651">
        <v>252</v>
      </c>
      <c r="K23" s="651">
        <v>252</v>
      </c>
      <c r="L23" s="651">
        <v>252</v>
      </c>
      <c r="M23" s="651">
        <v>252</v>
      </c>
      <c r="N23" s="651">
        <v>252</v>
      </c>
      <c r="O23" s="651">
        <v>252</v>
      </c>
      <c r="P23" s="651">
        <v>252</v>
      </c>
    </row>
    <row r="24" spans="1:16" ht="31.5">
      <c r="A24" s="502">
        <v>9</v>
      </c>
      <c r="B24" s="503" t="s">
        <v>1008</v>
      </c>
      <c r="C24" s="509">
        <v>1293</v>
      </c>
      <c r="D24" s="654">
        <v>1256</v>
      </c>
      <c r="E24" s="651">
        <v>730</v>
      </c>
      <c r="F24" s="651">
        <v>165</v>
      </c>
      <c r="G24" s="651">
        <v>782</v>
      </c>
      <c r="H24" s="651">
        <v>1255</v>
      </c>
      <c r="I24" s="651">
        <v>1256</v>
      </c>
      <c r="J24" s="651">
        <v>1251</v>
      </c>
      <c r="K24" s="651">
        <v>1255</v>
      </c>
      <c r="L24" s="651">
        <v>1253</v>
      </c>
      <c r="M24" s="651">
        <v>1251</v>
      </c>
      <c r="N24" s="651">
        <v>1252</v>
      </c>
      <c r="O24" s="651">
        <v>1249</v>
      </c>
      <c r="P24" s="651">
        <v>1249</v>
      </c>
    </row>
    <row r="25" spans="1:16" ht="15.75">
      <c r="A25" s="502">
        <v>10</v>
      </c>
      <c r="B25" s="503" t="s">
        <v>1009</v>
      </c>
      <c r="C25" s="509">
        <v>432</v>
      </c>
      <c r="D25" s="653">
        <v>378</v>
      </c>
      <c r="E25" s="651">
        <v>309</v>
      </c>
      <c r="F25" s="651">
        <v>91</v>
      </c>
      <c r="G25" s="651">
        <v>377</v>
      </c>
      <c r="H25" s="651">
        <v>378</v>
      </c>
      <c r="I25" s="651">
        <v>377</v>
      </c>
      <c r="J25" s="651">
        <v>377</v>
      </c>
      <c r="K25" s="651">
        <v>375</v>
      </c>
      <c r="L25" s="651">
        <v>378</v>
      </c>
      <c r="M25" s="651">
        <v>378</v>
      </c>
      <c r="N25" s="651">
        <v>377</v>
      </c>
      <c r="O25" s="651">
        <v>378</v>
      </c>
      <c r="P25" s="651">
        <v>378</v>
      </c>
    </row>
    <row r="26" spans="1:16" ht="31.5">
      <c r="A26" s="502">
        <v>11</v>
      </c>
      <c r="B26" s="503" t="s">
        <v>1010</v>
      </c>
      <c r="C26" s="509">
        <v>661</v>
      </c>
      <c r="D26" s="653">
        <v>638</v>
      </c>
      <c r="E26" s="651">
        <v>621</v>
      </c>
      <c r="F26" s="651">
        <v>348</v>
      </c>
      <c r="G26" s="651">
        <v>600</v>
      </c>
      <c r="H26" s="651">
        <v>623</v>
      </c>
      <c r="I26" s="651">
        <v>624</v>
      </c>
      <c r="J26" s="651">
        <v>618</v>
      </c>
      <c r="K26" s="651">
        <v>616</v>
      </c>
      <c r="L26" s="651">
        <v>611</v>
      </c>
      <c r="M26" s="651">
        <v>627</v>
      </c>
      <c r="N26" s="651">
        <v>626</v>
      </c>
      <c r="O26" s="651">
        <v>626</v>
      </c>
      <c r="P26" s="651">
        <v>627</v>
      </c>
    </row>
    <row r="27" spans="1:16" ht="15.75">
      <c r="A27" s="502">
        <v>12</v>
      </c>
      <c r="B27" s="503" t="s">
        <v>1011</v>
      </c>
      <c r="C27" s="509">
        <v>1734</v>
      </c>
      <c r="D27" s="654">
        <v>1649</v>
      </c>
      <c r="E27" s="651">
        <v>1581</v>
      </c>
      <c r="F27" s="651">
        <v>30</v>
      </c>
      <c r="G27" s="651">
        <v>1430</v>
      </c>
      <c r="H27" s="651">
        <v>1648</v>
      </c>
      <c r="I27" s="651">
        <v>1649</v>
      </c>
      <c r="J27" s="651">
        <v>1644</v>
      </c>
      <c r="K27" s="651">
        <v>1639</v>
      </c>
      <c r="L27" s="651">
        <v>1584</v>
      </c>
      <c r="M27" s="651">
        <v>1640</v>
      </c>
      <c r="N27" s="651">
        <v>1643</v>
      </c>
      <c r="O27" s="651">
        <v>1633</v>
      </c>
      <c r="P27" s="651">
        <v>1617</v>
      </c>
    </row>
    <row r="28" spans="1:16" ht="15.75">
      <c r="A28" s="502">
        <v>13</v>
      </c>
      <c r="B28" s="503" t="s">
        <v>1012</v>
      </c>
      <c r="C28" s="509">
        <v>629</v>
      </c>
      <c r="D28" s="654">
        <v>643</v>
      </c>
      <c r="E28" s="651">
        <v>620</v>
      </c>
      <c r="F28" s="651">
        <v>89</v>
      </c>
      <c r="G28" s="651">
        <v>642</v>
      </c>
      <c r="H28" s="651">
        <v>643</v>
      </c>
      <c r="I28" s="651">
        <v>643</v>
      </c>
      <c r="J28" s="651">
        <v>643</v>
      </c>
      <c r="K28" s="651">
        <v>643</v>
      </c>
      <c r="L28" s="651">
        <v>643</v>
      </c>
      <c r="M28" s="651">
        <v>643</v>
      </c>
      <c r="N28" s="651">
        <v>643</v>
      </c>
      <c r="O28" s="651">
        <v>643</v>
      </c>
      <c r="P28" s="651">
        <v>643</v>
      </c>
    </row>
    <row r="29" spans="1:16" ht="15.75">
      <c r="A29" s="502">
        <v>14</v>
      </c>
      <c r="B29" s="503" t="s">
        <v>1013</v>
      </c>
      <c r="C29" s="509">
        <v>594</v>
      </c>
      <c r="D29" s="654">
        <v>555</v>
      </c>
      <c r="E29" s="651">
        <v>482</v>
      </c>
      <c r="F29" s="651">
        <v>109</v>
      </c>
      <c r="G29" s="651">
        <v>507</v>
      </c>
      <c r="H29" s="651">
        <v>548</v>
      </c>
      <c r="I29" s="651">
        <v>553</v>
      </c>
      <c r="J29" s="651">
        <v>551</v>
      </c>
      <c r="K29" s="651">
        <v>551</v>
      </c>
      <c r="L29" s="651">
        <v>535</v>
      </c>
      <c r="M29" s="651">
        <v>554</v>
      </c>
      <c r="N29" s="651">
        <v>555</v>
      </c>
      <c r="O29" s="651">
        <v>553</v>
      </c>
      <c r="P29" s="651">
        <v>549</v>
      </c>
    </row>
    <row r="30" spans="1:16" ht="15.75">
      <c r="A30" s="502">
        <v>15</v>
      </c>
      <c r="B30" s="503" t="s">
        <v>1014</v>
      </c>
      <c r="C30" s="509">
        <v>794</v>
      </c>
      <c r="D30" s="506">
        <v>755</v>
      </c>
      <c r="E30" s="651">
        <v>688</v>
      </c>
      <c r="F30" s="651">
        <v>294</v>
      </c>
      <c r="G30" s="651">
        <v>724</v>
      </c>
      <c r="H30" s="651">
        <v>746</v>
      </c>
      <c r="I30" s="651">
        <v>755</v>
      </c>
      <c r="J30" s="651">
        <v>755</v>
      </c>
      <c r="K30" s="651">
        <v>754</v>
      </c>
      <c r="L30" s="651">
        <v>751</v>
      </c>
      <c r="M30" s="651">
        <v>754</v>
      </c>
      <c r="N30" s="651">
        <v>753</v>
      </c>
      <c r="O30" s="651">
        <v>752</v>
      </c>
      <c r="P30" s="651">
        <v>747</v>
      </c>
    </row>
    <row r="31" spans="1:16" ht="15.75">
      <c r="A31" s="502">
        <v>16</v>
      </c>
      <c r="B31" s="503" t="s">
        <v>1015</v>
      </c>
      <c r="C31" s="509">
        <v>824</v>
      </c>
      <c r="D31" s="506">
        <v>761</v>
      </c>
      <c r="E31" s="651">
        <v>715</v>
      </c>
      <c r="F31" s="651">
        <v>568</v>
      </c>
      <c r="G31" s="651">
        <v>658</v>
      </c>
      <c r="H31" s="651">
        <v>725</v>
      </c>
      <c r="I31" s="651">
        <v>727</v>
      </c>
      <c r="J31" s="651">
        <v>731</v>
      </c>
      <c r="K31" s="651">
        <v>737</v>
      </c>
      <c r="L31" s="651">
        <v>736</v>
      </c>
      <c r="M31" s="651">
        <v>739</v>
      </c>
      <c r="N31" s="651">
        <v>743</v>
      </c>
      <c r="O31" s="651">
        <v>739</v>
      </c>
      <c r="P31" s="651">
        <v>735</v>
      </c>
    </row>
    <row r="32" spans="1:16" ht="15.75">
      <c r="A32" s="502">
        <v>17</v>
      </c>
      <c r="B32" s="503" t="s">
        <v>1016</v>
      </c>
      <c r="C32" s="509">
        <v>1791</v>
      </c>
      <c r="D32" s="504">
        <v>1746</v>
      </c>
      <c r="E32" s="651">
        <v>1096</v>
      </c>
      <c r="F32" s="651">
        <v>61</v>
      </c>
      <c r="G32" s="651">
        <v>1116</v>
      </c>
      <c r="H32" s="651">
        <v>1636</v>
      </c>
      <c r="I32" s="651">
        <v>1615</v>
      </c>
      <c r="J32" s="651">
        <v>1600</v>
      </c>
      <c r="K32" s="651">
        <v>1559</v>
      </c>
      <c r="L32" s="651">
        <v>1533</v>
      </c>
      <c r="M32" s="651">
        <v>1583</v>
      </c>
      <c r="N32" s="651">
        <v>1581</v>
      </c>
      <c r="O32" s="651">
        <v>1558</v>
      </c>
      <c r="P32" s="651">
        <v>1552</v>
      </c>
    </row>
    <row r="33" spans="1:16" ht="15.75">
      <c r="A33" s="502">
        <v>18</v>
      </c>
      <c r="B33" s="503" t="s">
        <v>1017</v>
      </c>
      <c r="C33" s="509">
        <v>1449</v>
      </c>
      <c r="D33" s="654">
        <v>1428</v>
      </c>
      <c r="E33" s="651">
        <v>1403</v>
      </c>
      <c r="F33" s="651">
        <v>110</v>
      </c>
      <c r="G33" s="651">
        <v>1415</v>
      </c>
      <c r="H33" s="651">
        <v>1428</v>
      </c>
      <c r="I33" s="651">
        <v>1428</v>
      </c>
      <c r="J33" s="651">
        <v>1428</v>
      </c>
      <c r="K33" s="651">
        <v>1428</v>
      </c>
      <c r="L33" s="651">
        <v>1428</v>
      </c>
      <c r="M33" s="651">
        <v>1428</v>
      </c>
      <c r="N33" s="651">
        <v>1428</v>
      </c>
      <c r="O33" s="651">
        <v>1427</v>
      </c>
      <c r="P33" s="651">
        <v>1428</v>
      </c>
    </row>
    <row r="34" spans="1:16" ht="15.75">
      <c r="A34" s="502">
        <v>19</v>
      </c>
      <c r="B34" s="503" t="s">
        <v>1018</v>
      </c>
      <c r="C34" s="509">
        <v>1102</v>
      </c>
      <c r="D34" s="654">
        <v>1049</v>
      </c>
      <c r="E34" s="651">
        <v>996</v>
      </c>
      <c r="F34" s="651">
        <v>175</v>
      </c>
      <c r="G34" s="651">
        <v>980</v>
      </c>
      <c r="H34" s="651">
        <v>1045</v>
      </c>
      <c r="I34" s="651">
        <v>1049</v>
      </c>
      <c r="J34" s="651">
        <v>1049</v>
      </c>
      <c r="K34" s="651">
        <v>1049</v>
      </c>
      <c r="L34" s="651">
        <v>1049</v>
      </c>
      <c r="M34" s="651">
        <v>1049</v>
      </c>
      <c r="N34" s="651">
        <v>1049</v>
      </c>
      <c r="O34" s="651">
        <v>1049</v>
      </c>
      <c r="P34" s="651">
        <v>1049</v>
      </c>
    </row>
    <row r="35" spans="1:16" ht="12.75" customHeight="1">
      <c r="A35" s="502">
        <v>20</v>
      </c>
      <c r="B35" s="503" t="s">
        <v>1019</v>
      </c>
      <c r="C35" s="509">
        <v>1241</v>
      </c>
      <c r="D35" s="653">
        <v>1220</v>
      </c>
      <c r="E35" s="651">
        <v>1062</v>
      </c>
      <c r="F35" s="651">
        <v>94</v>
      </c>
      <c r="G35" s="651">
        <v>1058</v>
      </c>
      <c r="H35" s="651">
        <v>1213</v>
      </c>
      <c r="I35" s="651">
        <v>1210</v>
      </c>
      <c r="J35" s="651">
        <v>1216</v>
      </c>
      <c r="K35" s="651">
        <v>1217</v>
      </c>
      <c r="L35" s="651">
        <v>1210</v>
      </c>
      <c r="M35" s="651">
        <v>1215</v>
      </c>
      <c r="N35" s="651">
        <v>1215</v>
      </c>
      <c r="O35" s="651">
        <v>1210</v>
      </c>
      <c r="P35" s="651">
        <v>1212</v>
      </c>
    </row>
    <row r="36" spans="1:16" ht="12.75" customHeight="1">
      <c r="A36" s="502">
        <v>21</v>
      </c>
      <c r="B36" s="503" t="s">
        <v>1020</v>
      </c>
      <c r="C36" s="509">
        <v>595</v>
      </c>
      <c r="D36" s="653">
        <v>593</v>
      </c>
      <c r="E36" s="651">
        <v>512</v>
      </c>
      <c r="F36" s="651">
        <v>34</v>
      </c>
      <c r="G36" s="651">
        <v>461</v>
      </c>
      <c r="H36" s="651">
        <v>540</v>
      </c>
      <c r="I36" s="651">
        <v>565</v>
      </c>
      <c r="J36" s="651">
        <v>587</v>
      </c>
      <c r="K36" s="651">
        <v>593</v>
      </c>
      <c r="L36" s="651">
        <v>593</v>
      </c>
      <c r="M36" s="651">
        <v>593</v>
      </c>
      <c r="N36" s="651">
        <v>593</v>
      </c>
      <c r="O36" s="651">
        <v>586</v>
      </c>
      <c r="P36" s="651">
        <v>584</v>
      </c>
    </row>
    <row r="37" spans="1:16" ht="12.75" customHeight="1">
      <c r="A37" s="502">
        <v>22</v>
      </c>
      <c r="B37" s="503" t="s">
        <v>1021</v>
      </c>
      <c r="C37" s="509">
        <v>700</v>
      </c>
      <c r="D37" s="654">
        <v>692</v>
      </c>
      <c r="E37" s="651">
        <v>421</v>
      </c>
      <c r="F37" s="651">
        <v>228</v>
      </c>
      <c r="G37" s="651">
        <v>389</v>
      </c>
      <c r="H37" s="651">
        <v>681</v>
      </c>
      <c r="I37" s="651">
        <v>674</v>
      </c>
      <c r="J37" s="651">
        <v>668</v>
      </c>
      <c r="K37" s="651">
        <v>669</v>
      </c>
      <c r="L37" s="651">
        <v>669</v>
      </c>
      <c r="M37" s="651">
        <v>669</v>
      </c>
      <c r="N37" s="651">
        <v>661</v>
      </c>
      <c r="O37" s="651">
        <v>654</v>
      </c>
      <c r="P37" s="651">
        <v>653</v>
      </c>
    </row>
    <row r="38" spans="1:16" ht="15.75">
      <c r="A38" s="502">
        <v>23</v>
      </c>
      <c r="B38" s="503" t="s">
        <v>1022</v>
      </c>
      <c r="C38" s="509">
        <v>771</v>
      </c>
      <c r="D38" s="654">
        <v>734</v>
      </c>
      <c r="E38" s="651">
        <v>592</v>
      </c>
      <c r="F38" s="651">
        <v>14</v>
      </c>
      <c r="G38" s="651">
        <v>733</v>
      </c>
      <c r="H38" s="651">
        <v>733</v>
      </c>
      <c r="I38" s="651">
        <v>734</v>
      </c>
      <c r="J38" s="651">
        <v>734</v>
      </c>
      <c r="K38" s="651">
        <v>734</v>
      </c>
      <c r="L38" s="651">
        <v>734</v>
      </c>
      <c r="M38" s="651">
        <v>734</v>
      </c>
      <c r="N38" s="651">
        <v>734</v>
      </c>
      <c r="O38" s="651">
        <v>734</v>
      </c>
      <c r="P38" s="651">
        <v>734</v>
      </c>
    </row>
    <row r="39" spans="1:16" ht="15.75">
      <c r="A39" s="502">
        <v>24</v>
      </c>
      <c r="B39" s="503" t="s">
        <v>1023</v>
      </c>
      <c r="C39" s="509">
        <v>1459</v>
      </c>
      <c r="D39" s="653">
        <v>1420</v>
      </c>
      <c r="E39" s="651">
        <v>1267</v>
      </c>
      <c r="F39" s="651">
        <v>28</v>
      </c>
      <c r="G39" s="651">
        <v>1330</v>
      </c>
      <c r="H39" s="651">
        <v>1404</v>
      </c>
      <c r="I39" s="651">
        <v>1411</v>
      </c>
      <c r="J39" s="651">
        <v>1410</v>
      </c>
      <c r="K39" s="651">
        <v>1417</v>
      </c>
      <c r="L39" s="651">
        <v>1415</v>
      </c>
      <c r="M39" s="651">
        <v>1417</v>
      </c>
      <c r="N39" s="651">
        <v>1417</v>
      </c>
      <c r="O39" s="651">
        <v>1417</v>
      </c>
      <c r="P39" s="651">
        <v>1417</v>
      </c>
    </row>
    <row r="40" spans="1:16" ht="15.75">
      <c r="A40" s="502">
        <v>25</v>
      </c>
      <c r="B40" s="503" t="s">
        <v>1024</v>
      </c>
      <c r="C40" s="509">
        <v>855</v>
      </c>
      <c r="D40" s="653">
        <v>820</v>
      </c>
      <c r="E40" s="651">
        <v>776</v>
      </c>
      <c r="F40" s="651">
        <v>31</v>
      </c>
      <c r="G40" s="651">
        <v>668</v>
      </c>
      <c r="H40" s="651">
        <v>806</v>
      </c>
      <c r="I40" s="651">
        <v>802</v>
      </c>
      <c r="J40" s="651">
        <v>804</v>
      </c>
      <c r="K40" s="651">
        <v>806</v>
      </c>
      <c r="L40" s="651">
        <v>802</v>
      </c>
      <c r="M40" s="651">
        <v>804</v>
      </c>
      <c r="N40" s="651">
        <v>805</v>
      </c>
      <c r="O40" s="651">
        <v>802</v>
      </c>
      <c r="P40" s="651">
        <v>801</v>
      </c>
    </row>
    <row r="41" spans="1:16" ht="15.75">
      <c r="A41" s="502">
        <v>26</v>
      </c>
      <c r="B41" s="503" t="s">
        <v>1025</v>
      </c>
      <c r="C41" s="509">
        <v>335</v>
      </c>
      <c r="D41" s="653">
        <v>314</v>
      </c>
      <c r="E41" s="651">
        <v>303</v>
      </c>
      <c r="F41" s="651">
        <v>18</v>
      </c>
      <c r="G41" s="651">
        <v>308</v>
      </c>
      <c r="H41" s="651">
        <v>308</v>
      </c>
      <c r="I41" s="651">
        <v>309</v>
      </c>
      <c r="J41" s="651">
        <v>309</v>
      </c>
      <c r="K41" s="651">
        <v>310</v>
      </c>
      <c r="L41" s="651">
        <v>309</v>
      </c>
      <c r="M41" s="651">
        <v>312</v>
      </c>
      <c r="N41" s="651">
        <v>314</v>
      </c>
      <c r="O41" s="651">
        <v>314</v>
      </c>
      <c r="P41" s="651">
        <v>314</v>
      </c>
    </row>
    <row r="42" spans="1:16" ht="15.75">
      <c r="A42" s="502">
        <v>27</v>
      </c>
      <c r="B42" s="503" t="s">
        <v>1026</v>
      </c>
      <c r="C42" s="509">
        <v>1037</v>
      </c>
      <c r="D42" s="653">
        <v>978</v>
      </c>
      <c r="E42" s="651">
        <v>926</v>
      </c>
      <c r="F42" s="651">
        <v>19</v>
      </c>
      <c r="G42" s="651">
        <v>944</v>
      </c>
      <c r="H42" s="651">
        <v>968</v>
      </c>
      <c r="I42" s="651">
        <v>973</v>
      </c>
      <c r="J42" s="651">
        <v>976</v>
      </c>
      <c r="K42" s="651">
        <v>975</v>
      </c>
      <c r="L42" s="651">
        <v>976</v>
      </c>
      <c r="M42" s="651">
        <v>976</v>
      </c>
      <c r="N42" s="651">
        <v>976</v>
      </c>
      <c r="O42" s="651">
        <v>976</v>
      </c>
      <c r="P42" s="651">
        <v>978</v>
      </c>
    </row>
    <row r="43" spans="1:16" ht="15.75">
      <c r="A43" s="502">
        <v>28</v>
      </c>
      <c r="B43" s="503" t="s">
        <v>1027</v>
      </c>
      <c r="C43" s="509">
        <v>1317</v>
      </c>
      <c r="D43" s="653">
        <v>1260</v>
      </c>
      <c r="E43" s="651">
        <v>1107</v>
      </c>
      <c r="F43" s="651">
        <v>148</v>
      </c>
      <c r="G43" s="651">
        <v>1149</v>
      </c>
      <c r="H43" s="651">
        <v>1254</v>
      </c>
      <c r="I43" s="651">
        <v>1260</v>
      </c>
      <c r="J43" s="651">
        <v>1260</v>
      </c>
      <c r="K43" s="651">
        <v>1260</v>
      </c>
      <c r="L43" s="651">
        <v>1260</v>
      </c>
      <c r="M43" s="651">
        <v>1258</v>
      </c>
      <c r="N43" s="651">
        <v>1260</v>
      </c>
      <c r="O43" s="651">
        <v>1260</v>
      </c>
      <c r="P43" s="651">
        <v>1260</v>
      </c>
    </row>
    <row r="44" spans="1:16" ht="15.75">
      <c r="A44" s="502">
        <v>29</v>
      </c>
      <c r="B44" s="503" t="s">
        <v>1028</v>
      </c>
      <c r="C44" s="509">
        <v>1372</v>
      </c>
      <c r="D44" s="654">
        <v>1336</v>
      </c>
      <c r="E44" s="651">
        <v>1270</v>
      </c>
      <c r="F44" s="651">
        <v>93</v>
      </c>
      <c r="G44" s="651">
        <v>1143</v>
      </c>
      <c r="H44" s="651">
        <v>1272</v>
      </c>
      <c r="I44" s="651">
        <v>1303</v>
      </c>
      <c r="J44" s="651">
        <v>1314</v>
      </c>
      <c r="K44" s="651">
        <v>1315</v>
      </c>
      <c r="L44" s="651">
        <v>1321</v>
      </c>
      <c r="M44" s="651">
        <v>1327</v>
      </c>
      <c r="N44" s="651">
        <v>1325</v>
      </c>
      <c r="O44" s="651">
        <v>1325</v>
      </c>
      <c r="P44" s="651">
        <v>1324</v>
      </c>
    </row>
    <row r="45" spans="1:16" ht="47.25">
      <c r="A45" s="502">
        <v>30</v>
      </c>
      <c r="B45" s="503" t="s">
        <v>1029</v>
      </c>
      <c r="C45" s="656">
        <v>910</v>
      </c>
      <c r="D45" s="654">
        <v>900</v>
      </c>
      <c r="E45" s="651">
        <v>861</v>
      </c>
      <c r="F45" s="651">
        <v>18</v>
      </c>
      <c r="G45" s="651">
        <v>886</v>
      </c>
      <c r="H45" s="651">
        <v>897</v>
      </c>
      <c r="I45" s="651">
        <v>897</v>
      </c>
      <c r="J45" s="651">
        <v>898</v>
      </c>
      <c r="K45" s="651">
        <v>898</v>
      </c>
      <c r="L45" s="651">
        <v>898</v>
      </c>
      <c r="M45" s="651">
        <v>899</v>
      </c>
      <c r="N45" s="651">
        <v>899</v>
      </c>
      <c r="O45" s="651">
        <v>899</v>
      </c>
      <c r="P45" s="651">
        <v>899</v>
      </c>
    </row>
    <row r="46" spans="1:16" ht="15.75">
      <c r="A46" s="502">
        <v>31</v>
      </c>
      <c r="B46" s="503" t="s">
        <v>1030</v>
      </c>
      <c r="C46" s="509">
        <v>819</v>
      </c>
      <c r="D46" s="654">
        <v>804</v>
      </c>
      <c r="E46" s="651">
        <v>747</v>
      </c>
      <c r="F46" s="651">
        <v>147</v>
      </c>
      <c r="G46" s="651">
        <v>798</v>
      </c>
      <c r="H46" s="651">
        <v>804</v>
      </c>
      <c r="I46" s="651">
        <v>804</v>
      </c>
      <c r="J46" s="651">
        <v>802</v>
      </c>
      <c r="K46" s="651">
        <v>803</v>
      </c>
      <c r="L46" s="651">
        <v>804</v>
      </c>
      <c r="M46" s="651">
        <v>804</v>
      </c>
      <c r="N46" s="651">
        <v>804</v>
      </c>
      <c r="O46" s="651">
        <v>804</v>
      </c>
      <c r="P46" s="651">
        <v>803</v>
      </c>
    </row>
    <row r="47" spans="1:16" ht="15.75">
      <c r="A47" s="502">
        <v>32</v>
      </c>
      <c r="B47" s="503" t="s">
        <v>1031</v>
      </c>
      <c r="C47" s="509">
        <v>1244</v>
      </c>
      <c r="D47" s="653">
        <v>1211</v>
      </c>
      <c r="E47" s="651">
        <v>1196</v>
      </c>
      <c r="F47" s="651">
        <v>425</v>
      </c>
      <c r="G47" s="651">
        <v>1072</v>
      </c>
      <c r="H47" s="651">
        <v>1207</v>
      </c>
      <c r="I47" s="651">
        <v>1207</v>
      </c>
      <c r="J47" s="651">
        <v>1204</v>
      </c>
      <c r="K47" s="651">
        <v>1201</v>
      </c>
      <c r="L47" s="651">
        <v>1190</v>
      </c>
      <c r="M47" s="651">
        <v>1202</v>
      </c>
      <c r="N47" s="651">
        <v>1205</v>
      </c>
      <c r="O47" s="651">
        <v>1204</v>
      </c>
      <c r="P47" s="651">
        <v>1205</v>
      </c>
    </row>
    <row r="48" spans="1:16" ht="15.75">
      <c r="A48" s="502">
        <v>33</v>
      </c>
      <c r="B48" s="503" t="s">
        <v>1032</v>
      </c>
      <c r="C48" s="509">
        <v>1008</v>
      </c>
      <c r="D48" s="653">
        <v>987</v>
      </c>
      <c r="E48" s="651">
        <v>958</v>
      </c>
      <c r="F48" s="651">
        <v>224</v>
      </c>
      <c r="G48" s="651">
        <v>971</v>
      </c>
      <c r="H48" s="651">
        <v>981</v>
      </c>
      <c r="I48" s="651">
        <v>983</v>
      </c>
      <c r="J48" s="651">
        <v>983</v>
      </c>
      <c r="K48" s="651">
        <v>983</v>
      </c>
      <c r="L48" s="651">
        <v>985</v>
      </c>
      <c r="M48" s="651">
        <v>985</v>
      </c>
      <c r="N48" s="651">
        <v>984</v>
      </c>
      <c r="O48" s="651">
        <v>984</v>
      </c>
      <c r="P48" s="651">
        <v>984</v>
      </c>
    </row>
    <row r="49" spans="1:16" ht="15.75">
      <c r="A49" s="507"/>
      <c r="B49" s="508" t="s">
        <v>963</v>
      </c>
      <c r="C49" s="510">
        <f>SUM(C16:C48)</f>
        <v>34307</v>
      </c>
      <c r="D49" s="655">
        <f>SUM(D16:D48)</f>
        <v>33030</v>
      </c>
      <c r="E49" s="652">
        <v>29523</v>
      </c>
      <c r="F49" s="652">
        <v>5921</v>
      </c>
      <c r="G49" s="652">
        <v>29180</v>
      </c>
      <c r="H49" s="652">
        <v>32571</v>
      </c>
      <c r="I49" s="652">
        <v>32678</v>
      </c>
      <c r="J49" s="652">
        <v>32705</v>
      </c>
      <c r="K49" s="652">
        <v>32682</v>
      </c>
      <c r="L49" s="652">
        <v>32556</v>
      </c>
      <c r="M49" s="652">
        <v>32737</v>
      </c>
      <c r="N49" s="652">
        <v>32738</v>
      </c>
      <c r="O49" s="652">
        <v>32662</v>
      </c>
      <c r="P49" s="652">
        <v>32627</v>
      </c>
    </row>
    <row r="52" spans="1:15" ht="15.75">
      <c r="A52" s="202" t="s">
        <v>12</v>
      </c>
      <c r="H52" s="216"/>
      <c r="I52" s="216"/>
      <c r="J52" s="216"/>
      <c r="K52" s="216"/>
      <c r="L52" s="216"/>
      <c r="M52" s="794" t="s">
        <v>929</v>
      </c>
      <c r="N52" s="794"/>
      <c r="O52" s="794"/>
    </row>
    <row r="53" spans="8:15" ht="15.75">
      <c r="H53" s="216"/>
      <c r="I53" s="216"/>
      <c r="J53" s="216"/>
      <c r="K53" s="216"/>
      <c r="L53" s="216"/>
      <c r="M53" s="794" t="s">
        <v>476</v>
      </c>
      <c r="N53" s="794"/>
      <c r="O53" s="794"/>
    </row>
    <row r="54" spans="8:15" ht="15.75">
      <c r="H54" s="216"/>
      <c r="I54" s="216"/>
      <c r="J54" s="216"/>
      <c r="K54" s="216"/>
      <c r="L54" s="216"/>
      <c r="M54" s="794" t="s">
        <v>1089</v>
      </c>
      <c r="N54" s="794"/>
      <c r="O54" s="794"/>
    </row>
    <row r="55" spans="8:11" ht="12.75">
      <c r="H55" s="207"/>
      <c r="I55" s="207"/>
      <c r="J55" s="207"/>
      <c r="K55" s="207"/>
    </row>
  </sheetData>
  <sheetProtection/>
  <mergeCells count="16">
    <mergeCell ref="D13:D14"/>
    <mergeCell ref="C2:J2"/>
    <mergeCell ref="E13:P13"/>
    <mergeCell ref="K12:P12"/>
    <mergeCell ref="A9:F9"/>
    <mergeCell ref="A10:F10"/>
    <mergeCell ref="M52:O52"/>
    <mergeCell ref="M53:O53"/>
    <mergeCell ref="M54:O54"/>
    <mergeCell ref="L1:M1"/>
    <mergeCell ref="H1:I1"/>
    <mergeCell ref="A3:M3"/>
    <mergeCell ref="A4:M4"/>
    <mergeCell ref="A13:A14"/>
    <mergeCell ref="B13:B14"/>
    <mergeCell ref="C13:C14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58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view="pageBreakPreview" zoomScale="80" zoomScaleNormal="80" zoomScaleSheetLayoutView="80" zoomScalePageLayoutView="0" workbookViewId="0" topLeftCell="A7">
      <selection activeCell="K29" sqref="K29:M31"/>
    </sheetView>
  </sheetViews>
  <sheetFormatPr defaultColWidth="9.140625" defaultRowHeight="12.75"/>
  <cols>
    <col min="4" max="4" width="8.421875" style="0" customWidth="1"/>
    <col min="5" max="5" width="12.8515625" style="0" customWidth="1"/>
    <col min="6" max="6" width="16.00390625" style="0" customWidth="1"/>
    <col min="7" max="7" width="15.28125" style="0" customWidth="1"/>
    <col min="8" max="8" width="17.00390625" style="0" customWidth="1"/>
    <col min="9" max="9" width="18.00390625" style="0" customWidth="1"/>
    <col min="10" max="10" width="11.140625" style="0" customWidth="1"/>
    <col min="11" max="11" width="12.7109375" style="0" customWidth="1"/>
    <col min="12" max="12" width="11.421875" style="0" customWidth="1"/>
    <col min="13" max="13" width="15.421875" style="0" customWidth="1"/>
  </cols>
  <sheetData>
    <row r="1" spans="3:16" ht="18">
      <c r="C1" s="852" t="s">
        <v>0</v>
      </c>
      <c r="D1" s="852"/>
      <c r="E1" s="852"/>
      <c r="F1" s="852"/>
      <c r="G1" s="852"/>
      <c r="H1" s="852"/>
      <c r="I1" s="852"/>
      <c r="J1" s="224"/>
      <c r="K1" s="224"/>
      <c r="L1" s="1035" t="s">
        <v>525</v>
      </c>
      <c r="M1" s="1035"/>
      <c r="N1" s="224"/>
      <c r="O1" s="224"/>
      <c r="P1" s="224"/>
    </row>
    <row r="2" spans="2:16" ht="21">
      <c r="B2" s="853" t="s">
        <v>697</v>
      </c>
      <c r="C2" s="853"/>
      <c r="D2" s="853"/>
      <c r="E2" s="853"/>
      <c r="F2" s="853"/>
      <c r="G2" s="853"/>
      <c r="H2" s="853"/>
      <c r="I2" s="853"/>
      <c r="J2" s="853"/>
      <c r="K2" s="853"/>
      <c r="L2" s="853"/>
      <c r="M2" s="225"/>
      <c r="N2" s="225"/>
      <c r="O2" s="225"/>
      <c r="P2" s="225"/>
    </row>
    <row r="3" spans="3:16" ht="21"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225"/>
      <c r="O3" s="225"/>
      <c r="P3" s="225"/>
    </row>
    <row r="4" spans="1:13" ht="20.25" customHeight="1">
      <c r="A4" s="1047" t="s">
        <v>524</v>
      </c>
      <c r="B4" s="1047"/>
      <c r="C4" s="1047"/>
      <c r="D4" s="1047"/>
      <c r="E4" s="1047"/>
      <c r="F4" s="1047"/>
      <c r="G4" s="1047"/>
      <c r="H4" s="1047"/>
      <c r="I4" s="1047"/>
      <c r="J4" s="1047"/>
      <c r="K4" s="1047"/>
      <c r="L4" s="1047"/>
      <c r="M4" s="1047"/>
    </row>
    <row r="5" spans="1:14" ht="20.25" customHeight="1">
      <c r="A5" s="1048" t="s">
        <v>159</v>
      </c>
      <c r="B5" s="1048"/>
      <c r="C5" s="1048"/>
      <c r="D5" s="1048"/>
      <c r="E5" s="1048"/>
      <c r="F5" s="1048"/>
      <c r="G5" s="1048"/>
      <c r="H5" s="855" t="s">
        <v>776</v>
      </c>
      <c r="I5" s="855"/>
      <c r="J5" s="855"/>
      <c r="K5" s="855"/>
      <c r="L5" s="855"/>
      <c r="M5" s="855"/>
      <c r="N5" s="99"/>
    </row>
    <row r="6" spans="1:13" ht="15" customHeight="1">
      <c r="A6" s="953" t="s">
        <v>73</v>
      </c>
      <c r="B6" s="953" t="s">
        <v>288</v>
      </c>
      <c r="C6" s="1049" t="s">
        <v>419</v>
      </c>
      <c r="D6" s="1050"/>
      <c r="E6" s="1050"/>
      <c r="F6" s="1050"/>
      <c r="G6" s="1051"/>
      <c r="H6" s="951" t="s">
        <v>416</v>
      </c>
      <c r="I6" s="951"/>
      <c r="J6" s="951"/>
      <c r="K6" s="951"/>
      <c r="L6" s="951"/>
      <c r="M6" s="953" t="s">
        <v>289</v>
      </c>
    </row>
    <row r="7" spans="1:13" ht="12.75" customHeight="1">
      <c r="A7" s="954"/>
      <c r="B7" s="954"/>
      <c r="C7" s="1052"/>
      <c r="D7" s="1053"/>
      <c r="E7" s="1053"/>
      <c r="F7" s="1053"/>
      <c r="G7" s="1054"/>
      <c r="H7" s="951"/>
      <c r="I7" s="951"/>
      <c r="J7" s="951"/>
      <c r="K7" s="951"/>
      <c r="L7" s="951"/>
      <c r="M7" s="954"/>
    </row>
    <row r="8" spans="1:13" ht="5.25" customHeight="1">
      <c r="A8" s="954"/>
      <c r="B8" s="954"/>
      <c r="C8" s="1052"/>
      <c r="D8" s="1053"/>
      <c r="E8" s="1053"/>
      <c r="F8" s="1053"/>
      <c r="G8" s="1054"/>
      <c r="H8" s="951"/>
      <c r="I8" s="951"/>
      <c r="J8" s="951"/>
      <c r="K8" s="951"/>
      <c r="L8" s="951"/>
      <c r="M8" s="954"/>
    </row>
    <row r="9" spans="1:13" ht="68.25" customHeight="1">
      <c r="A9" s="955"/>
      <c r="B9" s="955"/>
      <c r="C9" s="230" t="s">
        <v>290</v>
      </c>
      <c r="D9" s="230" t="s">
        <v>291</v>
      </c>
      <c r="E9" s="230" t="s">
        <v>292</v>
      </c>
      <c r="F9" s="230" t="s">
        <v>293</v>
      </c>
      <c r="G9" s="258" t="s">
        <v>294</v>
      </c>
      <c r="H9" s="257" t="s">
        <v>415</v>
      </c>
      <c r="I9" s="257" t="s">
        <v>420</v>
      </c>
      <c r="J9" s="257" t="s">
        <v>417</v>
      </c>
      <c r="K9" s="257" t="s">
        <v>418</v>
      </c>
      <c r="L9" s="257" t="s">
        <v>46</v>
      </c>
      <c r="M9" s="955"/>
    </row>
    <row r="10" spans="1:13" ht="15">
      <c r="A10" s="231">
        <v>1</v>
      </c>
      <c r="B10" s="231">
        <v>2</v>
      </c>
      <c r="C10" s="231">
        <v>3</v>
      </c>
      <c r="D10" s="231">
        <v>4</v>
      </c>
      <c r="E10" s="231">
        <v>5</v>
      </c>
      <c r="F10" s="231">
        <v>6</v>
      </c>
      <c r="G10" s="231">
        <v>7</v>
      </c>
      <c r="H10" s="231">
        <v>8</v>
      </c>
      <c r="I10" s="231">
        <v>9</v>
      </c>
      <c r="J10" s="231">
        <v>10</v>
      </c>
      <c r="K10" s="231">
        <v>11</v>
      </c>
      <c r="L10" s="231">
        <v>12</v>
      </c>
      <c r="M10" s="231">
        <v>13</v>
      </c>
    </row>
    <row r="11" spans="1:13" ht="15">
      <c r="A11" s="287">
        <v>1</v>
      </c>
      <c r="B11" s="1055" t="s">
        <v>951</v>
      </c>
      <c r="C11" s="1056"/>
      <c r="D11" s="1056"/>
      <c r="E11" s="1056"/>
      <c r="F11" s="1056"/>
      <c r="G11" s="1056"/>
      <c r="H11" s="1056"/>
      <c r="I11" s="1056"/>
      <c r="J11" s="1056"/>
      <c r="K11" s="1056"/>
      <c r="L11" s="1056"/>
      <c r="M11" s="1057"/>
    </row>
    <row r="12" spans="1:13" ht="15">
      <c r="A12" s="287">
        <v>2</v>
      </c>
      <c r="B12" s="1058"/>
      <c r="C12" s="1059"/>
      <c r="D12" s="1059"/>
      <c r="E12" s="1059"/>
      <c r="F12" s="1059"/>
      <c r="G12" s="1059"/>
      <c r="H12" s="1059"/>
      <c r="I12" s="1059"/>
      <c r="J12" s="1059"/>
      <c r="K12" s="1059"/>
      <c r="L12" s="1059"/>
      <c r="M12" s="1060"/>
    </row>
    <row r="13" spans="1:13" ht="15">
      <c r="A13" s="287">
        <v>3</v>
      </c>
      <c r="B13" s="1058"/>
      <c r="C13" s="1059"/>
      <c r="D13" s="1059"/>
      <c r="E13" s="1059"/>
      <c r="F13" s="1059"/>
      <c r="G13" s="1059"/>
      <c r="H13" s="1059"/>
      <c r="I13" s="1059"/>
      <c r="J13" s="1059"/>
      <c r="K13" s="1059"/>
      <c r="L13" s="1059"/>
      <c r="M13" s="1060"/>
    </row>
    <row r="14" spans="1:13" ht="15">
      <c r="A14" s="287">
        <v>4</v>
      </c>
      <c r="B14" s="1058"/>
      <c r="C14" s="1059"/>
      <c r="D14" s="1059"/>
      <c r="E14" s="1059"/>
      <c r="F14" s="1059"/>
      <c r="G14" s="1059"/>
      <c r="H14" s="1059"/>
      <c r="I14" s="1059"/>
      <c r="J14" s="1059"/>
      <c r="K14" s="1059"/>
      <c r="L14" s="1059"/>
      <c r="M14" s="1060"/>
    </row>
    <row r="15" spans="1:13" ht="15">
      <c r="A15" s="287">
        <v>5</v>
      </c>
      <c r="B15" s="1058"/>
      <c r="C15" s="1059"/>
      <c r="D15" s="1059"/>
      <c r="E15" s="1059"/>
      <c r="F15" s="1059"/>
      <c r="G15" s="1059"/>
      <c r="H15" s="1059"/>
      <c r="I15" s="1059"/>
      <c r="J15" s="1059"/>
      <c r="K15" s="1059"/>
      <c r="L15" s="1059"/>
      <c r="M15" s="1060"/>
    </row>
    <row r="16" spans="1:13" ht="15">
      <c r="A16" s="287">
        <v>6</v>
      </c>
      <c r="B16" s="1058"/>
      <c r="C16" s="1059"/>
      <c r="D16" s="1059"/>
      <c r="E16" s="1059"/>
      <c r="F16" s="1059"/>
      <c r="G16" s="1059"/>
      <c r="H16" s="1059"/>
      <c r="I16" s="1059"/>
      <c r="J16" s="1059"/>
      <c r="K16" s="1059"/>
      <c r="L16" s="1059"/>
      <c r="M16" s="1060"/>
    </row>
    <row r="17" spans="1:13" ht="15">
      <c r="A17" s="287">
        <v>7</v>
      </c>
      <c r="B17" s="1058"/>
      <c r="C17" s="1059"/>
      <c r="D17" s="1059"/>
      <c r="E17" s="1059"/>
      <c r="F17" s="1059"/>
      <c r="G17" s="1059"/>
      <c r="H17" s="1059"/>
      <c r="I17" s="1059"/>
      <c r="J17" s="1059"/>
      <c r="K17" s="1059"/>
      <c r="L17" s="1059"/>
      <c r="M17" s="1060"/>
    </row>
    <row r="18" spans="1:13" ht="15">
      <c r="A18" s="287">
        <v>8</v>
      </c>
      <c r="B18" s="1058"/>
      <c r="C18" s="1059"/>
      <c r="D18" s="1059"/>
      <c r="E18" s="1059"/>
      <c r="F18" s="1059"/>
      <c r="G18" s="1059"/>
      <c r="H18" s="1059"/>
      <c r="I18" s="1059"/>
      <c r="J18" s="1059"/>
      <c r="K18" s="1059"/>
      <c r="L18" s="1059"/>
      <c r="M18" s="1060"/>
    </row>
    <row r="19" spans="1:13" ht="15">
      <c r="A19" s="287">
        <v>9</v>
      </c>
      <c r="B19" s="1058"/>
      <c r="C19" s="1059"/>
      <c r="D19" s="1059"/>
      <c r="E19" s="1059"/>
      <c r="F19" s="1059"/>
      <c r="G19" s="1059"/>
      <c r="H19" s="1059"/>
      <c r="I19" s="1059"/>
      <c r="J19" s="1059"/>
      <c r="K19" s="1059"/>
      <c r="L19" s="1059"/>
      <c r="M19" s="1060"/>
    </row>
    <row r="20" spans="1:13" ht="15">
      <c r="A20" s="287">
        <v>10</v>
      </c>
      <c r="B20" s="1058"/>
      <c r="C20" s="1059"/>
      <c r="D20" s="1059"/>
      <c r="E20" s="1059"/>
      <c r="F20" s="1059"/>
      <c r="G20" s="1059"/>
      <c r="H20" s="1059"/>
      <c r="I20" s="1059"/>
      <c r="J20" s="1059"/>
      <c r="K20" s="1059"/>
      <c r="L20" s="1059"/>
      <c r="M20" s="1060"/>
    </row>
    <row r="21" spans="1:13" ht="15">
      <c r="A21" s="287">
        <v>11</v>
      </c>
      <c r="B21" s="1058"/>
      <c r="C21" s="1059"/>
      <c r="D21" s="1059"/>
      <c r="E21" s="1059"/>
      <c r="F21" s="1059"/>
      <c r="G21" s="1059"/>
      <c r="H21" s="1059"/>
      <c r="I21" s="1059"/>
      <c r="J21" s="1059"/>
      <c r="K21" s="1059"/>
      <c r="L21" s="1059"/>
      <c r="M21" s="1060"/>
    </row>
    <row r="22" spans="1:13" ht="15">
      <c r="A22" s="287">
        <v>12</v>
      </c>
      <c r="B22" s="1058"/>
      <c r="C22" s="1059"/>
      <c r="D22" s="1059"/>
      <c r="E22" s="1059"/>
      <c r="F22" s="1059"/>
      <c r="G22" s="1059"/>
      <c r="H22" s="1059"/>
      <c r="I22" s="1059"/>
      <c r="J22" s="1059"/>
      <c r="K22" s="1059"/>
      <c r="L22" s="1059"/>
      <c r="M22" s="1060"/>
    </row>
    <row r="23" spans="1:13" ht="15">
      <c r="A23" s="287">
        <v>13</v>
      </c>
      <c r="B23" s="1058"/>
      <c r="C23" s="1059"/>
      <c r="D23" s="1059"/>
      <c r="E23" s="1059"/>
      <c r="F23" s="1059"/>
      <c r="G23" s="1059"/>
      <c r="H23" s="1059"/>
      <c r="I23" s="1059"/>
      <c r="J23" s="1059"/>
      <c r="K23" s="1059"/>
      <c r="L23" s="1059"/>
      <c r="M23" s="1060"/>
    </row>
    <row r="24" spans="1:13" ht="15">
      <c r="A24" s="287">
        <v>14</v>
      </c>
      <c r="B24" s="1061"/>
      <c r="C24" s="1062"/>
      <c r="D24" s="1062"/>
      <c r="E24" s="1062"/>
      <c r="F24" s="1062"/>
      <c r="G24" s="1062"/>
      <c r="H24" s="1062"/>
      <c r="I24" s="1062"/>
      <c r="J24" s="1062"/>
      <c r="K24" s="1062"/>
      <c r="L24" s="1062"/>
      <c r="M24" s="1063"/>
    </row>
    <row r="25" spans="1:13" ht="12.75">
      <c r="A25" s="18" t="s">
        <v>7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</row>
    <row r="26" spans="1:13" ht="12.75">
      <c r="A26" s="18" t="s">
        <v>7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</row>
    <row r="27" spans="1:13" ht="12.75">
      <c r="A27" s="30" t="s">
        <v>17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</row>
    <row r="28" spans="2:6" ht="16.5" customHeight="1">
      <c r="B28" s="233"/>
      <c r="C28" s="1046"/>
      <c r="D28" s="1046"/>
      <c r="E28" s="1046"/>
      <c r="F28" s="1046"/>
    </row>
    <row r="29" spans="1:13" ht="15.75">
      <c r="A29" s="202" t="s">
        <v>12</v>
      </c>
      <c r="K29" s="794" t="s">
        <v>929</v>
      </c>
      <c r="L29" s="794"/>
      <c r="M29" s="794"/>
    </row>
    <row r="30" spans="1:13" ht="15.75">
      <c r="A30" s="202"/>
      <c r="B30" s="202"/>
      <c r="C30" s="202"/>
      <c r="D30" s="202"/>
      <c r="G30" s="216"/>
      <c r="H30" s="216"/>
      <c r="I30" s="203"/>
      <c r="J30" s="203"/>
      <c r="K30" s="794" t="s">
        <v>476</v>
      </c>
      <c r="L30" s="794"/>
      <c r="M30" s="794"/>
    </row>
    <row r="31" spans="1:13" ht="15" customHeight="1">
      <c r="A31" s="202"/>
      <c r="B31" s="202"/>
      <c r="C31" s="202"/>
      <c r="D31" s="202"/>
      <c r="G31" s="216"/>
      <c r="H31" s="216"/>
      <c r="I31" s="216"/>
      <c r="J31" s="216"/>
      <c r="K31" s="794" t="s">
        <v>1089</v>
      </c>
      <c r="L31" s="794"/>
      <c r="M31" s="794"/>
    </row>
    <row r="32" spans="1:13" ht="15" customHeight="1">
      <c r="A32" s="202"/>
      <c r="B32" s="202"/>
      <c r="C32" s="202"/>
      <c r="D32" s="202"/>
      <c r="G32" s="216"/>
      <c r="H32" s="216"/>
      <c r="I32" s="216"/>
      <c r="J32" s="216"/>
      <c r="K32" s="216"/>
      <c r="L32" s="216"/>
      <c r="M32" s="216"/>
    </row>
    <row r="33" spans="3:12" ht="12.75">
      <c r="C33" s="202"/>
      <c r="D33" s="202"/>
      <c r="G33" s="207"/>
      <c r="H33" s="207"/>
      <c r="I33" s="204"/>
      <c r="J33" s="204"/>
      <c r="K33" s="204"/>
      <c r="L33" s="204"/>
    </row>
  </sheetData>
  <sheetProtection/>
  <mergeCells count="16">
    <mergeCell ref="B6:B9"/>
    <mergeCell ref="C6:G8"/>
    <mergeCell ref="B11:M24"/>
    <mergeCell ref="K29:M29"/>
    <mergeCell ref="K30:M30"/>
    <mergeCell ref="K31:M31"/>
    <mergeCell ref="B2:L2"/>
    <mergeCell ref="L1:M1"/>
    <mergeCell ref="C1:I1"/>
    <mergeCell ref="C28:F28"/>
    <mergeCell ref="H6:L8"/>
    <mergeCell ref="H5:M5"/>
    <mergeCell ref="A4:M4"/>
    <mergeCell ref="A5:G5"/>
    <mergeCell ref="M6:M9"/>
    <mergeCell ref="A6:A9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79" r:id="rId1"/>
  <colBreaks count="1" manualBreakCount="1">
    <brk id="13" max="65535" man="1"/>
  </colBreaks>
</worksheet>
</file>

<file path=xl/worksheets/sheet5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0"/>
  <sheetViews>
    <sheetView view="pageBreakPreview" zoomScale="96" zoomScaleSheetLayoutView="96" zoomScalePageLayoutView="0" workbookViewId="0" topLeftCell="A40">
      <selection activeCell="D46" sqref="D46:F48"/>
    </sheetView>
  </sheetViews>
  <sheetFormatPr defaultColWidth="9.140625" defaultRowHeight="12.75"/>
  <cols>
    <col min="1" max="1" width="40.8515625" style="0" customWidth="1"/>
    <col min="2" max="2" width="25.7109375" style="0" customWidth="1"/>
    <col min="3" max="3" width="21.8515625" style="0" customWidth="1"/>
    <col min="4" max="4" width="22.57421875" style="0" customWidth="1"/>
    <col min="5" max="5" width="19.421875" style="0" customWidth="1"/>
    <col min="6" max="6" width="17.421875" style="0" customWidth="1"/>
  </cols>
  <sheetData>
    <row r="1" spans="1:12" ht="18">
      <c r="A1" s="852" t="s">
        <v>0</v>
      </c>
      <c r="B1" s="852"/>
      <c r="C1" s="852"/>
      <c r="D1" s="852"/>
      <c r="E1" s="852"/>
      <c r="F1" s="234" t="s">
        <v>527</v>
      </c>
      <c r="G1" s="224"/>
      <c r="H1" s="224"/>
      <c r="I1" s="224"/>
      <c r="J1" s="224"/>
      <c r="K1" s="224"/>
      <c r="L1" s="224"/>
    </row>
    <row r="2" spans="1:12" ht="21">
      <c r="A2" s="853" t="s">
        <v>697</v>
      </c>
      <c r="B2" s="853"/>
      <c r="C2" s="853"/>
      <c r="D2" s="853"/>
      <c r="E2" s="853"/>
      <c r="F2" s="853"/>
      <c r="G2" s="225"/>
      <c r="H2" s="225"/>
      <c r="I2" s="225"/>
      <c r="J2" s="225"/>
      <c r="K2" s="225"/>
      <c r="L2" s="225"/>
    </row>
    <row r="3" spans="1:6" ht="12.75">
      <c r="A3" s="153"/>
      <c r="B3" s="153"/>
      <c r="C3" s="153"/>
      <c r="D3" s="153"/>
      <c r="E3" s="153"/>
      <c r="F3" s="153"/>
    </row>
    <row r="4" spans="1:7" ht="18.75">
      <c r="A4" s="1064" t="s">
        <v>526</v>
      </c>
      <c r="B4" s="1064"/>
      <c r="C4" s="1064"/>
      <c r="D4" s="1064"/>
      <c r="E4" s="1064"/>
      <c r="F4" s="1064"/>
      <c r="G4" s="1064"/>
    </row>
    <row r="5" spans="1:7" ht="18.75">
      <c r="A5" s="196" t="s">
        <v>251</v>
      </c>
      <c r="B5" s="235"/>
      <c r="C5" s="235"/>
      <c r="D5" s="235"/>
      <c r="E5" s="235"/>
      <c r="F5" s="235"/>
      <c r="G5" s="235"/>
    </row>
    <row r="6" spans="1:6" ht="31.5">
      <c r="A6" s="236"/>
      <c r="B6" s="237" t="s">
        <v>318</v>
      </c>
      <c r="C6" s="237" t="s">
        <v>319</v>
      </c>
      <c r="D6" s="237" t="s">
        <v>320</v>
      </c>
      <c r="E6" s="238"/>
      <c r="F6" s="238"/>
    </row>
    <row r="7" spans="1:6" ht="15">
      <c r="A7" s="324" t="s">
        <v>321</v>
      </c>
      <c r="B7" s="239" t="s">
        <v>964</v>
      </c>
      <c r="C7" s="239" t="s">
        <v>964</v>
      </c>
      <c r="D7" s="239" t="s">
        <v>964</v>
      </c>
      <c r="E7" s="238"/>
      <c r="F7" s="238"/>
    </row>
    <row r="8" spans="1:6" ht="13.5" customHeight="1">
      <c r="A8" s="239" t="s">
        <v>322</v>
      </c>
      <c r="B8" s="239" t="s">
        <v>964</v>
      </c>
      <c r="C8" s="239" t="s">
        <v>964</v>
      </c>
      <c r="D8" s="239" t="s">
        <v>964</v>
      </c>
      <c r="E8" s="238"/>
      <c r="F8" s="238"/>
    </row>
    <row r="9" spans="1:6" ht="13.5" customHeight="1">
      <c r="A9" s="239" t="s">
        <v>323</v>
      </c>
      <c r="B9" s="239"/>
      <c r="C9" s="239"/>
      <c r="D9" s="239"/>
      <c r="E9" s="238"/>
      <c r="F9" s="238"/>
    </row>
    <row r="10" spans="1:6" ht="13.5" customHeight="1">
      <c r="A10" s="240" t="s">
        <v>324</v>
      </c>
      <c r="B10" s="239" t="s">
        <v>965</v>
      </c>
      <c r="C10" s="239" t="s">
        <v>965</v>
      </c>
      <c r="D10" s="239" t="s">
        <v>965</v>
      </c>
      <c r="E10" s="238"/>
      <c r="F10" s="238"/>
    </row>
    <row r="11" spans="1:6" ht="13.5" customHeight="1">
      <c r="A11" s="240" t="s">
        <v>325</v>
      </c>
      <c r="B11" s="239" t="s">
        <v>964</v>
      </c>
      <c r="C11" s="239" t="s">
        <v>964</v>
      </c>
      <c r="D11" s="239" t="s">
        <v>964</v>
      </c>
      <c r="E11" s="238"/>
      <c r="F11" s="238"/>
    </row>
    <row r="12" spans="1:6" ht="13.5" customHeight="1">
      <c r="A12" s="240" t="s">
        <v>326</v>
      </c>
      <c r="B12" s="239" t="s">
        <v>965</v>
      </c>
      <c r="C12" s="239" t="s">
        <v>965</v>
      </c>
      <c r="D12" s="239" t="s">
        <v>965</v>
      </c>
      <c r="E12" s="238"/>
      <c r="F12" s="238"/>
    </row>
    <row r="13" spans="1:6" ht="13.5" customHeight="1">
      <c r="A13" s="240" t="s">
        <v>327</v>
      </c>
      <c r="B13" s="239" t="s">
        <v>964</v>
      </c>
      <c r="C13" s="239" t="s">
        <v>964</v>
      </c>
      <c r="D13" s="239" t="s">
        <v>964</v>
      </c>
      <c r="E13" s="238"/>
      <c r="F13" s="238"/>
    </row>
    <row r="14" spans="1:6" ht="13.5" customHeight="1">
      <c r="A14" s="240" t="s">
        <v>328</v>
      </c>
      <c r="B14" s="239" t="s">
        <v>964</v>
      </c>
      <c r="C14" s="239" t="s">
        <v>964</v>
      </c>
      <c r="D14" s="239" t="s">
        <v>964</v>
      </c>
      <c r="E14" s="238"/>
      <c r="F14" s="238"/>
    </row>
    <row r="15" spans="1:6" ht="13.5" customHeight="1">
      <c r="A15" s="240" t="s">
        <v>329</v>
      </c>
      <c r="B15" s="239" t="s">
        <v>964</v>
      </c>
      <c r="C15" s="239" t="s">
        <v>964</v>
      </c>
      <c r="D15" s="239" t="s">
        <v>964</v>
      </c>
      <c r="E15" s="238"/>
      <c r="F15" s="238"/>
    </row>
    <row r="16" spans="1:6" ht="13.5" customHeight="1">
      <c r="A16" s="240" t="s">
        <v>330</v>
      </c>
      <c r="B16" s="239" t="s">
        <v>964</v>
      </c>
      <c r="C16" s="239" t="s">
        <v>964</v>
      </c>
      <c r="D16" s="239" t="s">
        <v>964</v>
      </c>
      <c r="E16" s="238"/>
      <c r="F16" s="238"/>
    </row>
    <row r="17" spans="1:6" ht="13.5" customHeight="1">
      <c r="A17" s="240" t="s">
        <v>331</v>
      </c>
      <c r="B17" s="239" t="s">
        <v>964</v>
      </c>
      <c r="C17" s="239" t="s">
        <v>964</v>
      </c>
      <c r="D17" s="239" t="s">
        <v>964</v>
      </c>
      <c r="E17" s="238"/>
      <c r="F17" s="238"/>
    </row>
    <row r="18" spans="1:6" ht="13.5" customHeight="1">
      <c r="A18" s="241"/>
      <c r="B18" s="242"/>
      <c r="C18" s="242"/>
      <c r="D18" s="242"/>
      <c r="E18" s="238"/>
      <c r="F18" s="238"/>
    </row>
    <row r="19" spans="1:7" ht="13.5" customHeight="1">
      <c r="A19" s="1065" t="s">
        <v>332</v>
      </c>
      <c r="B19" s="1065"/>
      <c r="C19" s="1065"/>
      <c r="D19" s="1065"/>
      <c r="E19" s="1065"/>
      <c r="F19" s="1065"/>
      <c r="G19" s="1065"/>
    </row>
    <row r="20" spans="1:7" ht="15">
      <c r="A20" s="238"/>
      <c r="B20" s="238"/>
      <c r="C20" s="238"/>
      <c r="D20" s="238"/>
      <c r="E20" s="892" t="s">
        <v>776</v>
      </c>
      <c r="F20" s="892"/>
      <c r="G20" s="110"/>
    </row>
    <row r="21" spans="1:7" ht="45.75" customHeight="1">
      <c r="A21" s="228" t="s">
        <v>422</v>
      </c>
      <c r="B21" s="228" t="s">
        <v>3</v>
      </c>
      <c r="C21" s="243" t="s">
        <v>333</v>
      </c>
      <c r="D21" s="244" t="s">
        <v>334</v>
      </c>
      <c r="E21" s="295" t="s">
        <v>335</v>
      </c>
      <c r="F21" s="295" t="s">
        <v>336</v>
      </c>
      <c r="G21" s="12"/>
    </row>
    <row r="22" spans="1:6" ht="15">
      <c r="A22" s="239" t="s">
        <v>337</v>
      </c>
      <c r="B22" s="239"/>
      <c r="C22" s="239"/>
      <c r="D22" s="245"/>
      <c r="E22" s="246"/>
      <c r="F22" s="246"/>
    </row>
    <row r="23" spans="1:6" ht="15">
      <c r="A23" s="239" t="s">
        <v>338</v>
      </c>
      <c r="B23" s="239"/>
      <c r="C23" s="239"/>
      <c r="D23" s="245"/>
      <c r="E23" s="246"/>
      <c r="F23" s="246"/>
    </row>
    <row r="24" spans="1:6" ht="15">
      <c r="A24" s="239" t="s">
        <v>339</v>
      </c>
      <c r="B24" s="239"/>
      <c r="C24" s="9"/>
      <c r="D24" s="245"/>
      <c r="E24" s="246"/>
      <c r="F24" s="246"/>
    </row>
    <row r="25" spans="1:6" ht="25.5">
      <c r="A25" s="239" t="s">
        <v>340</v>
      </c>
      <c r="B25" s="239"/>
      <c r="C25" s="9"/>
      <c r="D25" s="245"/>
      <c r="E25" s="246"/>
      <c r="F25" s="246"/>
    </row>
    <row r="26" spans="1:6" ht="32.25" customHeight="1">
      <c r="A26" s="239" t="s">
        <v>341</v>
      </c>
      <c r="B26" s="239"/>
      <c r="C26" s="9"/>
      <c r="D26" s="245"/>
      <c r="E26" s="246"/>
      <c r="F26" s="246"/>
    </row>
    <row r="27" spans="1:6" ht="15">
      <c r="A27" s="239" t="s">
        <v>342</v>
      </c>
      <c r="B27" s="239"/>
      <c r="C27" s="9"/>
      <c r="D27" s="245"/>
      <c r="E27" s="246"/>
      <c r="F27" s="246"/>
    </row>
    <row r="28" spans="1:6" ht="15">
      <c r="A28" s="239" t="s">
        <v>343</v>
      </c>
      <c r="B28" s="239"/>
      <c r="C28" s="9"/>
      <c r="D28" s="245"/>
      <c r="E28" s="246"/>
      <c r="F28" s="246"/>
    </row>
    <row r="29" spans="1:6" ht="15">
      <c r="A29" s="239" t="s">
        <v>344</v>
      </c>
      <c r="B29" s="239"/>
      <c r="C29" s="239"/>
      <c r="D29" s="245"/>
      <c r="E29" s="246"/>
      <c r="F29" s="246"/>
    </row>
    <row r="30" spans="1:6" ht="15">
      <c r="A30" s="239" t="s">
        <v>345</v>
      </c>
      <c r="B30" s="239"/>
      <c r="C30" s="239"/>
      <c r="D30" s="245"/>
      <c r="E30" s="246"/>
      <c r="F30" s="246"/>
    </row>
    <row r="31" spans="1:6" ht="15">
      <c r="A31" s="239" t="s">
        <v>346</v>
      </c>
      <c r="B31" s="239"/>
      <c r="C31" s="239"/>
      <c r="D31" s="245"/>
      <c r="E31" s="246"/>
      <c r="F31" s="246"/>
    </row>
    <row r="32" spans="1:6" ht="15">
      <c r="A32" s="239" t="s">
        <v>347</v>
      </c>
      <c r="B32" s="239"/>
      <c r="C32" s="239"/>
      <c r="D32" s="245"/>
      <c r="E32" s="246"/>
      <c r="F32" s="246"/>
    </row>
    <row r="33" spans="1:6" ht="15">
      <c r="A33" s="239" t="s">
        <v>348</v>
      </c>
      <c r="B33" s="239"/>
      <c r="C33" s="239"/>
      <c r="D33" s="245"/>
      <c r="E33" s="246"/>
      <c r="F33" s="246"/>
    </row>
    <row r="34" spans="1:6" ht="15">
      <c r="A34" s="239" t="s">
        <v>349</v>
      </c>
      <c r="B34" s="239"/>
      <c r="C34" s="239"/>
      <c r="D34" s="245"/>
      <c r="E34" s="246"/>
      <c r="F34" s="246"/>
    </row>
    <row r="35" spans="1:6" ht="15">
      <c r="A35" s="239" t="s">
        <v>350</v>
      </c>
      <c r="B35" s="239"/>
      <c r="C35" s="239"/>
      <c r="D35" s="245"/>
      <c r="E35" s="246"/>
      <c r="F35" s="246"/>
    </row>
    <row r="36" spans="1:6" ht="30">
      <c r="A36" s="239" t="s">
        <v>351</v>
      </c>
      <c r="B36" s="239" t="s">
        <v>894</v>
      </c>
      <c r="C36" s="247">
        <v>1</v>
      </c>
      <c r="D36" s="461">
        <v>43421</v>
      </c>
      <c r="E36" s="462" t="s">
        <v>966</v>
      </c>
      <c r="F36" s="463" t="s">
        <v>967</v>
      </c>
    </row>
    <row r="37" spans="1:6" ht="30">
      <c r="A37" s="239"/>
      <c r="B37" s="239" t="s">
        <v>968</v>
      </c>
      <c r="C37" s="247">
        <v>1</v>
      </c>
      <c r="D37" s="464">
        <v>43421</v>
      </c>
      <c r="E37" s="462" t="s">
        <v>966</v>
      </c>
      <c r="F37" s="463" t="s">
        <v>967</v>
      </c>
    </row>
    <row r="38" spans="1:6" ht="30">
      <c r="A38" s="239"/>
      <c r="B38" s="239" t="s">
        <v>902</v>
      </c>
      <c r="C38" s="247">
        <v>1</v>
      </c>
      <c r="D38" s="464">
        <v>43423</v>
      </c>
      <c r="E38" s="462" t="s">
        <v>966</v>
      </c>
      <c r="F38" s="463" t="s">
        <v>967</v>
      </c>
    </row>
    <row r="39" spans="1:6" ht="30">
      <c r="A39" s="239"/>
      <c r="B39" s="239" t="s">
        <v>969</v>
      </c>
      <c r="C39" s="247">
        <v>1</v>
      </c>
      <c r="D39" s="464">
        <v>43487</v>
      </c>
      <c r="E39" s="462" t="s">
        <v>966</v>
      </c>
      <c r="F39" s="463" t="s">
        <v>967</v>
      </c>
    </row>
    <row r="40" spans="1:6" ht="30">
      <c r="A40" s="239"/>
      <c r="B40" s="239" t="s">
        <v>883</v>
      </c>
      <c r="C40" s="247">
        <v>1</v>
      </c>
      <c r="D40" s="464">
        <v>43488</v>
      </c>
      <c r="E40" s="462" t="s">
        <v>966</v>
      </c>
      <c r="F40" s="463" t="s">
        <v>967</v>
      </c>
    </row>
    <row r="41" spans="1:6" ht="15">
      <c r="A41" s="239" t="s">
        <v>352</v>
      </c>
      <c r="B41" s="239"/>
      <c r="C41" s="239"/>
      <c r="D41" s="245"/>
      <c r="E41" s="246"/>
      <c r="F41" s="246"/>
    </row>
    <row r="42" spans="1:6" ht="15">
      <c r="A42" s="239" t="s">
        <v>46</v>
      </c>
      <c r="B42" s="239"/>
      <c r="C42" s="239"/>
      <c r="D42" s="245"/>
      <c r="E42" s="246"/>
      <c r="F42" s="246"/>
    </row>
    <row r="43" spans="1:6" ht="15">
      <c r="A43" s="247" t="s">
        <v>17</v>
      </c>
      <c r="B43" s="239"/>
      <c r="C43" s="239"/>
      <c r="D43" s="245"/>
      <c r="E43" s="246"/>
      <c r="F43" s="246"/>
    </row>
    <row r="45" ht="12.75">
      <c r="A45" s="202" t="s">
        <v>12</v>
      </c>
    </row>
    <row r="46" spans="4:6" ht="15.75">
      <c r="D46" s="794" t="s">
        <v>929</v>
      </c>
      <c r="E46" s="794"/>
      <c r="F46" s="794"/>
    </row>
    <row r="47" spans="1:7" ht="15" customHeight="1">
      <c r="A47" s="202"/>
      <c r="B47" s="202"/>
      <c r="C47" s="202"/>
      <c r="D47" s="794" t="s">
        <v>476</v>
      </c>
      <c r="E47" s="794"/>
      <c r="F47" s="794"/>
      <c r="G47" s="203"/>
    </row>
    <row r="48" spans="1:7" ht="15" customHeight="1">
      <c r="A48" s="202"/>
      <c r="B48" s="202"/>
      <c r="C48" s="202"/>
      <c r="D48" s="794" t="s">
        <v>1089</v>
      </c>
      <c r="E48" s="794"/>
      <c r="F48" s="794"/>
      <c r="G48" s="203"/>
    </row>
    <row r="49" spans="1:7" ht="15" customHeight="1">
      <c r="A49" s="202"/>
      <c r="B49" s="202"/>
      <c r="C49" s="202"/>
      <c r="D49" s="216"/>
      <c r="E49" s="216"/>
      <c r="F49" s="203"/>
      <c r="G49" s="203"/>
    </row>
    <row r="50" spans="3:7" ht="12.75">
      <c r="C50" s="202"/>
      <c r="D50" s="204"/>
      <c r="E50" s="204"/>
      <c r="F50" s="204"/>
      <c r="G50" s="207"/>
    </row>
  </sheetData>
  <sheetProtection/>
  <mergeCells count="8">
    <mergeCell ref="D48:F48"/>
    <mergeCell ref="A1:E1"/>
    <mergeCell ref="A2:F2"/>
    <mergeCell ref="A4:G4"/>
    <mergeCell ref="A19:G19"/>
    <mergeCell ref="E20:F20"/>
    <mergeCell ref="D46:F46"/>
    <mergeCell ref="D47:F47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64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13"/>
  <sheetViews>
    <sheetView view="pageBreakPreview" zoomScale="90" zoomScaleSheetLayoutView="90" zoomScalePageLayoutView="0" workbookViewId="0" topLeftCell="A1">
      <selection activeCell="F17" sqref="F17"/>
    </sheetView>
  </sheetViews>
  <sheetFormatPr defaultColWidth="9.140625" defaultRowHeight="12.75"/>
  <sheetData>
    <row r="2" ht="12.75">
      <c r="B2" s="14"/>
    </row>
    <row r="4" spans="2:8" ht="12.75" customHeight="1">
      <c r="B4" s="1066" t="s">
        <v>702</v>
      </c>
      <c r="C4" s="1066"/>
      <c r="D4" s="1066"/>
      <c r="E4" s="1066"/>
      <c r="F4" s="1066"/>
      <c r="G4" s="1066"/>
      <c r="H4" s="1066"/>
    </row>
    <row r="5" spans="2:8" ht="12.75" customHeight="1">
      <c r="B5" s="1066"/>
      <c r="C5" s="1066"/>
      <c r="D5" s="1066"/>
      <c r="E5" s="1066"/>
      <c r="F5" s="1066"/>
      <c r="G5" s="1066"/>
      <c r="H5" s="1066"/>
    </row>
    <row r="6" spans="2:8" ht="12.75" customHeight="1">
      <c r="B6" s="1066"/>
      <c r="C6" s="1066"/>
      <c r="D6" s="1066"/>
      <c r="E6" s="1066"/>
      <c r="F6" s="1066"/>
      <c r="G6" s="1066"/>
      <c r="H6" s="1066"/>
    </row>
    <row r="7" spans="2:8" ht="12.75" customHeight="1">
      <c r="B7" s="1066"/>
      <c r="C7" s="1066"/>
      <c r="D7" s="1066"/>
      <c r="E7" s="1066"/>
      <c r="F7" s="1066"/>
      <c r="G7" s="1066"/>
      <c r="H7" s="1066"/>
    </row>
    <row r="8" spans="2:8" ht="12.75" customHeight="1">
      <c r="B8" s="1066"/>
      <c r="C8" s="1066"/>
      <c r="D8" s="1066"/>
      <c r="E8" s="1066"/>
      <c r="F8" s="1066"/>
      <c r="G8" s="1066"/>
      <c r="H8" s="1066"/>
    </row>
    <row r="9" spans="2:8" ht="12.75" customHeight="1">
      <c r="B9" s="1066"/>
      <c r="C9" s="1066"/>
      <c r="D9" s="1066"/>
      <c r="E9" s="1066"/>
      <c r="F9" s="1066"/>
      <c r="G9" s="1066"/>
      <c r="H9" s="1066"/>
    </row>
    <row r="10" spans="2:8" ht="12.75" customHeight="1">
      <c r="B10" s="1066"/>
      <c r="C10" s="1066"/>
      <c r="D10" s="1066"/>
      <c r="E10" s="1066"/>
      <c r="F10" s="1066"/>
      <c r="G10" s="1066"/>
      <c r="H10" s="1066"/>
    </row>
    <row r="11" spans="2:8" ht="12.75" customHeight="1">
      <c r="B11" s="1066"/>
      <c r="C11" s="1066"/>
      <c r="D11" s="1066"/>
      <c r="E11" s="1066"/>
      <c r="F11" s="1066"/>
      <c r="G11" s="1066"/>
      <c r="H11" s="1066"/>
    </row>
    <row r="12" spans="2:8" ht="12.75" customHeight="1">
      <c r="B12" s="1066"/>
      <c r="C12" s="1066"/>
      <c r="D12" s="1066"/>
      <c r="E12" s="1066"/>
      <c r="F12" s="1066"/>
      <c r="G12" s="1066"/>
      <c r="H12" s="1066"/>
    </row>
    <row r="13" spans="2:8" ht="12.75" customHeight="1">
      <c r="B13" s="1066"/>
      <c r="C13" s="1066"/>
      <c r="D13" s="1066"/>
      <c r="E13" s="1066"/>
      <c r="F13" s="1066"/>
      <c r="G13" s="1066"/>
      <c r="H13" s="1066"/>
    </row>
  </sheetData>
  <sheetProtection/>
  <mergeCells count="1">
    <mergeCell ref="B4:H13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1"/>
  <sheetViews>
    <sheetView view="pageBreakPreview" zoomScaleNormal="90" zoomScaleSheetLayoutView="100" zoomScalePageLayoutView="0" workbookViewId="0" topLeftCell="A10">
      <selection activeCell="J28" sqref="J28:L30"/>
    </sheetView>
  </sheetViews>
  <sheetFormatPr defaultColWidth="9.140625" defaultRowHeight="12.75"/>
  <cols>
    <col min="1" max="1" width="4.7109375" style="49" customWidth="1"/>
    <col min="2" max="2" width="16.8515625" style="49" customWidth="1"/>
    <col min="3" max="3" width="11.7109375" style="49" customWidth="1"/>
    <col min="4" max="4" width="12.00390625" style="49" customWidth="1"/>
    <col min="5" max="5" width="12.140625" style="49" customWidth="1"/>
    <col min="6" max="6" width="17.421875" style="49" customWidth="1"/>
    <col min="7" max="7" width="12.421875" style="49" customWidth="1"/>
    <col min="8" max="8" width="16.00390625" style="49" customWidth="1"/>
    <col min="9" max="9" width="12.7109375" style="49" customWidth="1"/>
    <col min="10" max="10" width="15.00390625" style="49" customWidth="1"/>
    <col min="11" max="11" width="16.00390625" style="49" customWidth="1"/>
    <col min="12" max="12" width="11.8515625" style="49" customWidth="1"/>
    <col min="13" max="16384" width="9.140625" style="49" customWidth="1"/>
  </cols>
  <sheetData>
    <row r="1" spans="3:11" ht="15" customHeight="1">
      <c r="C1" s="717"/>
      <c r="D1" s="717"/>
      <c r="E1" s="717"/>
      <c r="F1" s="717"/>
      <c r="G1" s="717"/>
      <c r="H1" s="717"/>
      <c r="I1" s="156"/>
      <c r="J1" s="929" t="s">
        <v>528</v>
      </c>
      <c r="K1" s="929"/>
    </row>
    <row r="2" spans="1:11" s="54" customFormat="1" ht="19.5" customHeight="1">
      <c r="A2" s="1073" t="s">
        <v>0</v>
      </c>
      <c r="B2" s="1073"/>
      <c r="C2" s="1073"/>
      <c r="D2" s="1073"/>
      <c r="E2" s="1073"/>
      <c r="F2" s="1073"/>
      <c r="G2" s="1073"/>
      <c r="H2" s="1073"/>
      <c r="I2" s="1073"/>
      <c r="J2" s="1073"/>
      <c r="K2" s="1073"/>
    </row>
    <row r="3" spans="1:11" s="54" customFormat="1" ht="19.5" customHeight="1">
      <c r="A3" s="1072" t="s">
        <v>697</v>
      </c>
      <c r="B3" s="1072"/>
      <c r="C3" s="1072"/>
      <c r="D3" s="1072"/>
      <c r="E3" s="1072"/>
      <c r="F3" s="1072"/>
      <c r="G3" s="1072"/>
      <c r="H3" s="1072"/>
      <c r="I3" s="1072"/>
      <c r="J3" s="1072"/>
      <c r="K3" s="1072"/>
    </row>
    <row r="4" spans="1:11" s="54" customFormat="1" ht="14.25" customHeight="1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</row>
    <row r="5" spans="1:11" s="54" customFormat="1" ht="18" customHeight="1">
      <c r="A5" s="995" t="s">
        <v>703</v>
      </c>
      <c r="B5" s="995"/>
      <c r="C5" s="995"/>
      <c r="D5" s="995"/>
      <c r="E5" s="995"/>
      <c r="F5" s="995"/>
      <c r="G5" s="995"/>
      <c r="H5" s="995"/>
      <c r="I5" s="995"/>
      <c r="J5" s="995"/>
      <c r="K5" s="995"/>
    </row>
    <row r="6" spans="1:11" ht="15.75">
      <c r="A6" s="750" t="s">
        <v>158</v>
      </c>
      <c r="B6" s="750"/>
      <c r="C6" s="106"/>
      <c r="D6" s="106"/>
      <c r="E6" s="106"/>
      <c r="F6" s="106"/>
      <c r="G6" s="106"/>
      <c r="H6" s="106"/>
      <c r="I6" s="106"/>
      <c r="J6" s="106"/>
      <c r="K6" s="106"/>
    </row>
    <row r="7" spans="1:20" ht="29.25" customHeight="1">
      <c r="A7" s="1068" t="s">
        <v>73</v>
      </c>
      <c r="B7" s="1068" t="s">
        <v>74</v>
      </c>
      <c r="C7" s="1068" t="s">
        <v>75</v>
      </c>
      <c r="D7" s="1068" t="s">
        <v>153</v>
      </c>
      <c r="E7" s="1068"/>
      <c r="F7" s="1068"/>
      <c r="G7" s="1068"/>
      <c r="H7" s="1068"/>
      <c r="I7" s="1069" t="s">
        <v>236</v>
      </c>
      <c r="J7" s="1068" t="s">
        <v>76</v>
      </c>
      <c r="K7" s="1068" t="s">
        <v>474</v>
      </c>
      <c r="L7" s="1067" t="s">
        <v>77</v>
      </c>
      <c r="S7" s="53"/>
      <c r="T7" s="53"/>
    </row>
    <row r="8" spans="1:12" ht="33.75" customHeight="1">
      <c r="A8" s="1068"/>
      <c r="B8" s="1068"/>
      <c r="C8" s="1068"/>
      <c r="D8" s="1068" t="s">
        <v>78</v>
      </c>
      <c r="E8" s="1068" t="s">
        <v>79</v>
      </c>
      <c r="F8" s="1068"/>
      <c r="G8" s="1068"/>
      <c r="H8" s="50" t="s">
        <v>80</v>
      </c>
      <c r="I8" s="1070"/>
      <c r="J8" s="1068"/>
      <c r="K8" s="1068"/>
      <c r="L8" s="1067"/>
    </row>
    <row r="9" spans="1:12" ht="30">
      <c r="A9" s="1068"/>
      <c r="B9" s="1068"/>
      <c r="C9" s="1068"/>
      <c r="D9" s="1068"/>
      <c r="E9" s="50" t="s">
        <v>81</v>
      </c>
      <c r="F9" s="50" t="s">
        <v>82</v>
      </c>
      <c r="G9" s="50" t="s">
        <v>17</v>
      </c>
      <c r="H9" s="50"/>
      <c r="I9" s="1071"/>
      <c r="J9" s="1068"/>
      <c r="K9" s="1068"/>
      <c r="L9" s="1067"/>
    </row>
    <row r="10" spans="1:12" s="144" customFormat="1" ht="16.5" customHeight="1">
      <c r="A10" s="143">
        <v>1</v>
      </c>
      <c r="B10" s="143">
        <v>2</v>
      </c>
      <c r="C10" s="143">
        <v>3</v>
      </c>
      <c r="D10" s="143">
        <v>4</v>
      </c>
      <c r="E10" s="143">
        <v>5</v>
      </c>
      <c r="F10" s="143">
        <v>6</v>
      </c>
      <c r="G10" s="143">
        <v>7</v>
      </c>
      <c r="H10" s="143">
        <v>8</v>
      </c>
      <c r="I10" s="143">
        <v>9</v>
      </c>
      <c r="J10" s="143">
        <v>10</v>
      </c>
      <c r="K10" s="143">
        <v>11</v>
      </c>
      <c r="L10" s="143">
        <v>12</v>
      </c>
    </row>
    <row r="11" spans="1:12" ht="16.5" customHeight="1">
      <c r="A11" s="56">
        <v>1</v>
      </c>
      <c r="B11" s="57" t="s">
        <v>798</v>
      </c>
      <c r="C11" s="51">
        <v>30</v>
      </c>
      <c r="D11" s="552">
        <v>0</v>
      </c>
      <c r="E11" s="552">
        <v>4</v>
      </c>
      <c r="F11" s="552">
        <v>3</v>
      </c>
      <c r="G11" s="552">
        <f>E11+F11</f>
        <v>7</v>
      </c>
      <c r="H11" s="552">
        <f>D11+G11</f>
        <v>7</v>
      </c>
      <c r="I11" s="552">
        <f>C11-H11</f>
        <v>23</v>
      </c>
      <c r="J11" s="552">
        <f>C11-H11</f>
        <v>23</v>
      </c>
      <c r="K11" s="552"/>
      <c r="L11" s="552"/>
    </row>
    <row r="12" spans="1:12" ht="16.5" customHeight="1">
      <c r="A12" s="56">
        <v>2</v>
      </c>
      <c r="B12" s="57" t="s">
        <v>799</v>
      </c>
      <c r="C12" s="51">
        <v>31</v>
      </c>
      <c r="D12" s="552">
        <v>26</v>
      </c>
      <c r="E12" s="552">
        <v>4</v>
      </c>
      <c r="F12" s="552">
        <v>1</v>
      </c>
      <c r="G12" s="552">
        <f aca="true" t="shared" si="0" ref="G12:G22">E12+F12</f>
        <v>5</v>
      </c>
      <c r="H12" s="552">
        <f aca="true" t="shared" si="1" ref="H12:H22">D12+G12</f>
        <v>31</v>
      </c>
      <c r="I12" s="552">
        <f aca="true" t="shared" si="2" ref="I12:I22">C12-H12</f>
        <v>0</v>
      </c>
      <c r="J12" s="552">
        <f aca="true" t="shared" si="3" ref="J12:J22">C12-H12</f>
        <v>0</v>
      </c>
      <c r="K12" s="552"/>
      <c r="L12" s="552"/>
    </row>
    <row r="13" spans="1:12" ht="16.5" customHeight="1">
      <c r="A13" s="56">
        <v>3</v>
      </c>
      <c r="B13" s="57" t="s">
        <v>800</v>
      </c>
      <c r="C13" s="51">
        <v>30</v>
      </c>
      <c r="D13" s="552">
        <v>0</v>
      </c>
      <c r="E13" s="552">
        <v>5</v>
      </c>
      <c r="F13" s="552">
        <v>1</v>
      </c>
      <c r="G13" s="552">
        <f t="shared" si="0"/>
        <v>6</v>
      </c>
      <c r="H13" s="552">
        <f t="shared" si="1"/>
        <v>6</v>
      </c>
      <c r="I13" s="552">
        <f t="shared" si="2"/>
        <v>24</v>
      </c>
      <c r="J13" s="552">
        <f t="shared" si="3"/>
        <v>24</v>
      </c>
      <c r="K13" s="552"/>
      <c r="L13" s="552"/>
    </row>
    <row r="14" spans="1:12" ht="16.5" customHeight="1">
      <c r="A14" s="56">
        <v>4</v>
      </c>
      <c r="B14" s="57" t="s">
        <v>801</v>
      </c>
      <c r="C14" s="51">
        <v>31</v>
      </c>
      <c r="D14" s="552">
        <v>0</v>
      </c>
      <c r="E14" s="552">
        <v>4</v>
      </c>
      <c r="F14" s="552">
        <v>0</v>
      </c>
      <c r="G14" s="552">
        <f t="shared" si="0"/>
        <v>4</v>
      </c>
      <c r="H14" s="552">
        <f t="shared" si="1"/>
        <v>4</v>
      </c>
      <c r="I14" s="552">
        <f t="shared" si="2"/>
        <v>27</v>
      </c>
      <c r="J14" s="552">
        <f t="shared" si="3"/>
        <v>27</v>
      </c>
      <c r="K14" s="552"/>
      <c r="L14" s="552"/>
    </row>
    <row r="15" spans="1:12" ht="16.5" customHeight="1">
      <c r="A15" s="56">
        <v>5</v>
      </c>
      <c r="B15" s="57" t="s">
        <v>802</v>
      </c>
      <c r="C15" s="51">
        <v>31</v>
      </c>
      <c r="D15" s="552">
        <v>0</v>
      </c>
      <c r="E15" s="552">
        <v>4</v>
      </c>
      <c r="F15" s="552">
        <v>4</v>
      </c>
      <c r="G15" s="552">
        <f t="shared" si="0"/>
        <v>8</v>
      </c>
      <c r="H15" s="552">
        <f t="shared" si="1"/>
        <v>8</v>
      </c>
      <c r="I15" s="552">
        <f t="shared" si="2"/>
        <v>23</v>
      </c>
      <c r="J15" s="552">
        <f t="shared" si="3"/>
        <v>23</v>
      </c>
      <c r="K15" s="552"/>
      <c r="L15" s="552"/>
    </row>
    <row r="16" spans="1:12" s="55" customFormat="1" ht="16.5" customHeight="1">
      <c r="A16" s="56">
        <v>6</v>
      </c>
      <c r="B16" s="57" t="s">
        <v>803</v>
      </c>
      <c r="C16" s="56">
        <v>30</v>
      </c>
      <c r="D16" s="553">
        <v>0</v>
      </c>
      <c r="E16" s="553">
        <v>5</v>
      </c>
      <c r="F16" s="553">
        <v>2</v>
      </c>
      <c r="G16" s="552">
        <f t="shared" si="0"/>
        <v>7</v>
      </c>
      <c r="H16" s="552">
        <f t="shared" si="1"/>
        <v>7</v>
      </c>
      <c r="I16" s="552">
        <f t="shared" si="2"/>
        <v>23</v>
      </c>
      <c r="J16" s="552">
        <f t="shared" si="3"/>
        <v>23</v>
      </c>
      <c r="K16" s="553"/>
      <c r="L16" s="553"/>
    </row>
    <row r="17" spans="1:12" s="55" customFormat="1" ht="16.5" customHeight="1">
      <c r="A17" s="56">
        <v>7</v>
      </c>
      <c r="B17" s="57" t="s">
        <v>804</v>
      </c>
      <c r="C17" s="56">
        <v>31</v>
      </c>
      <c r="D17" s="553">
        <v>0</v>
      </c>
      <c r="E17" s="553">
        <v>4</v>
      </c>
      <c r="F17" s="553">
        <v>5</v>
      </c>
      <c r="G17" s="552">
        <f t="shared" si="0"/>
        <v>9</v>
      </c>
      <c r="H17" s="552">
        <f t="shared" si="1"/>
        <v>9</v>
      </c>
      <c r="I17" s="552">
        <f t="shared" si="2"/>
        <v>22</v>
      </c>
      <c r="J17" s="552">
        <f t="shared" si="3"/>
        <v>22</v>
      </c>
      <c r="K17" s="553"/>
      <c r="L17" s="553"/>
    </row>
    <row r="18" spans="1:12" s="55" customFormat="1" ht="16.5" customHeight="1">
      <c r="A18" s="56">
        <v>8</v>
      </c>
      <c r="B18" s="57" t="s">
        <v>805</v>
      </c>
      <c r="C18" s="56">
        <v>30</v>
      </c>
      <c r="D18" s="553">
        <v>18</v>
      </c>
      <c r="E18" s="553">
        <v>4</v>
      </c>
      <c r="F18" s="553">
        <v>1</v>
      </c>
      <c r="G18" s="552">
        <f t="shared" si="0"/>
        <v>5</v>
      </c>
      <c r="H18" s="552">
        <f t="shared" si="1"/>
        <v>23</v>
      </c>
      <c r="I18" s="552">
        <f t="shared" si="2"/>
        <v>7</v>
      </c>
      <c r="J18" s="552">
        <f t="shared" si="3"/>
        <v>7</v>
      </c>
      <c r="K18" s="553"/>
      <c r="L18" s="553"/>
    </row>
    <row r="19" spans="1:12" s="55" customFormat="1" ht="16.5" customHeight="1">
      <c r="A19" s="56">
        <v>9</v>
      </c>
      <c r="B19" s="57" t="s">
        <v>806</v>
      </c>
      <c r="C19" s="56">
        <v>31</v>
      </c>
      <c r="D19" s="553">
        <v>0</v>
      </c>
      <c r="E19" s="553">
        <v>5</v>
      </c>
      <c r="F19" s="553">
        <v>1</v>
      </c>
      <c r="G19" s="552">
        <f t="shared" si="0"/>
        <v>6</v>
      </c>
      <c r="H19" s="552">
        <f t="shared" si="1"/>
        <v>6</v>
      </c>
      <c r="I19" s="552">
        <f t="shared" si="2"/>
        <v>25</v>
      </c>
      <c r="J19" s="552">
        <f>C19-H19</f>
        <v>25</v>
      </c>
      <c r="K19" s="553"/>
      <c r="L19" s="553"/>
    </row>
    <row r="20" spans="1:12" s="55" customFormat="1" ht="16.5" customHeight="1">
      <c r="A20" s="56">
        <v>10</v>
      </c>
      <c r="B20" s="57" t="s">
        <v>807</v>
      </c>
      <c r="C20" s="56">
        <v>31</v>
      </c>
      <c r="D20" s="553">
        <v>0</v>
      </c>
      <c r="E20" s="553">
        <v>4</v>
      </c>
      <c r="F20" s="553">
        <v>1</v>
      </c>
      <c r="G20" s="552">
        <f t="shared" si="0"/>
        <v>5</v>
      </c>
      <c r="H20" s="552">
        <f t="shared" si="1"/>
        <v>5</v>
      </c>
      <c r="I20" s="552">
        <f t="shared" si="2"/>
        <v>26</v>
      </c>
      <c r="J20" s="552">
        <f t="shared" si="3"/>
        <v>26</v>
      </c>
      <c r="K20" s="553"/>
      <c r="L20" s="553"/>
    </row>
    <row r="21" spans="1:12" s="55" customFormat="1" ht="16.5" customHeight="1">
      <c r="A21" s="56">
        <v>11</v>
      </c>
      <c r="B21" s="57" t="s">
        <v>808</v>
      </c>
      <c r="C21" s="56">
        <v>29</v>
      </c>
      <c r="D21" s="553">
        <v>0</v>
      </c>
      <c r="E21" s="553">
        <v>4</v>
      </c>
      <c r="F21" s="553">
        <v>1</v>
      </c>
      <c r="G21" s="552">
        <f t="shared" si="0"/>
        <v>5</v>
      </c>
      <c r="H21" s="552">
        <f t="shared" si="1"/>
        <v>5</v>
      </c>
      <c r="I21" s="552">
        <f t="shared" si="2"/>
        <v>24</v>
      </c>
      <c r="J21" s="552">
        <f t="shared" si="3"/>
        <v>24</v>
      </c>
      <c r="K21" s="553"/>
      <c r="L21" s="553"/>
    </row>
    <row r="22" spans="1:12" s="55" customFormat="1" ht="16.5" customHeight="1">
      <c r="A22" s="56">
        <v>12</v>
      </c>
      <c r="B22" s="57" t="s">
        <v>809</v>
      </c>
      <c r="C22" s="56">
        <v>31</v>
      </c>
      <c r="D22" s="553">
        <v>0</v>
      </c>
      <c r="E22" s="553">
        <v>5</v>
      </c>
      <c r="F22" s="553">
        <v>2</v>
      </c>
      <c r="G22" s="552">
        <f t="shared" si="0"/>
        <v>7</v>
      </c>
      <c r="H22" s="552">
        <f t="shared" si="1"/>
        <v>7</v>
      </c>
      <c r="I22" s="552">
        <f t="shared" si="2"/>
        <v>24</v>
      </c>
      <c r="J22" s="552">
        <f t="shared" si="3"/>
        <v>24</v>
      </c>
      <c r="K22" s="553"/>
      <c r="L22" s="553"/>
    </row>
    <row r="23" spans="1:12" s="55" customFormat="1" ht="16.5" customHeight="1">
      <c r="A23" s="57"/>
      <c r="B23" s="58" t="s">
        <v>17</v>
      </c>
      <c r="C23" s="50">
        <v>366</v>
      </c>
      <c r="D23" s="551">
        <f aca="true" t="shared" si="4" ref="D23:L23">SUM(D11:D22)</f>
        <v>44</v>
      </c>
      <c r="E23" s="551">
        <f t="shared" si="4"/>
        <v>52</v>
      </c>
      <c r="F23" s="551">
        <f t="shared" si="4"/>
        <v>22</v>
      </c>
      <c r="G23" s="551">
        <f t="shared" si="4"/>
        <v>74</v>
      </c>
      <c r="H23" s="551">
        <f t="shared" si="4"/>
        <v>118</v>
      </c>
      <c r="I23" s="551">
        <f t="shared" si="4"/>
        <v>248</v>
      </c>
      <c r="J23" s="551">
        <f t="shared" si="4"/>
        <v>248</v>
      </c>
      <c r="K23" s="551">
        <f t="shared" si="4"/>
        <v>0</v>
      </c>
      <c r="L23" s="551">
        <f t="shared" si="4"/>
        <v>0</v>
      </c>
    </row>
    <row r="24" spans="1:11" s="55" customFormat="1" ht="11.25" customHeight="1">
      <c r="A24" s="59"/>
      <c r="B24" s="60"/>
      <c r="C24" s="61"/>
      <c r="D24" s="59"/>
      <c r="E24" s="59"/>
      <c r="F24" s="59"/>
      <c r="G24" s="59"/>
      <c r="H24" s="59"/>
      <c r="I24" s="59"/>
      <c r="J24" s="59"/>
      <c r="K24" s="59"/>
    </row>
    <row r="25" spans="1:10" ht="15">
      <c r="A25" s="52" t="s">
        <v>105</v>
      </c>
      <c r="B25" s="52"/>
      <c r="C25" s="52"/>
      <c r="D25" s="52"/>
      <c r="E25" s="52"/>
      <c r="F25" s="52"/>
      <c r="G25" s="52"/>
      <c r="H25" s="52"/>
      <c r="I25" s="52"/>
      <c r="J25" s="52"/>
    </row>
    <row r="26" spans="1:10" ht="15">
      <c r="A26" s="52"/>
      <c r="B26" s="52"/>
      <c r="C26" s="52"/>
      <c r="D26" s="52"/>
      <c r="E26" s="52"/>
      <c r="F26" s="52"/>
      <c r="G26" s="52"/>
      <c r="H26" s="52"/>
      <c r="I26" s="52"/>
      <c r="J26" s="52"/>
    </row>
    <row r="27" spans="1:10" ht="15">
      <c r="A27" s="52"/>
      <c r="B27" s="52"/>
      <c r="C27" s="52"/>
      <c r="D27" s="52"/>
      <c r="E27" s="52"/>
      <c r="F27" s="52"/>
      <c r="G27" s="52"/>
      <c r="H27" s="52"/>
      <c r="I27" s="52"/>
      <c r="J27" s="52"/>
    </row>
    <row r="28" spans="1:12" ht="15.75">
      <c r="A28" s="52" t="s">
        <v>12</v>
      </c>
      <c r="B28" s="52"/>
      <c r="C28" s="52"/>
      <c r="D28" s="52"/>
      <c r="E28" s="52"/>
      <c r="F28" s="52"/>
      <c r="G28" s="52"/>
      <c r="H28" s="52"/>
      <c r="I28" s="52"/>
      <c r="J28" s="794" t="s">
        <v>929</v>
      </c>
      <c r="K28" s="794"/>
      <c r="L28" s="794"/>
    </row>
    <row r="29" spans="1:12" ht="15" customHeight="1">
      <c r="A29" s="680"/>
      <c r="B29" s="680"/>
      <c r="C29" s="680"/>
      <c r="D29" s="680"/>
      <c r="E29" s="680"/>
      <c r="F29" s="680"/>
      <c r="G29" s="680"/>
      <c r="H29" s="680"/>
      <c r="I29" s="680"/>
      <c r="J29" s="794" t="s">
        <v>476</v>
      </c>
      <c r="K29" s="794"/>
      <c r="L29" s="794"/>
    </row>
    <row r="30" spans="1:12" ht="15" customHeight="1">
      <c r="A30" s="680"/>
      <c r="B30" s="680"/>
      <c r="C30" s="680"/>
      <c r="D30" s="680"/>
      <c r="E30" s="680"/>
      <c r="F30" s="680"/>
      <c r="G30" s="680"/>
      <c r="H30" s="680"/>
      <c r="I30" s="680"/>
      <c r="J30" s="794" t="s">
        <v>1089</v>
      </c>
      <c r="K30" s="794"/>
      <c r="L30" s="794"/>
    </row>
    <row r="31" spans="1:11" ht="15">
      <c r="A31" s="52"/>
      <c r="B31" s="52"/>
      <c r="C31" s="52"/>
      <c r="D31" s="52"/>
      <c r="E31" s="52"/>
      <c r="F31" s="52"/>
      <c r="G31" s="52"/>
      <c r="I31" s="52"/>
      <c r="J31" s="52"/>
      <c r="K31" s="52"/>
    </row>
  </sheetData>
  <sheetProtection/>
  <mergeCells count="19">
    <mergeCell ref="K7:K9"/>
    <mergeCell ref="D8:D9"/>
    <mergeCell ref="E8:G8"/>
    <mergeCell ref="I7:I9"/>
    <mergeCell ref="C1:H1"/>
    <mergeCell ref="J1:K1"/>
    <mergeCell ref="A3:K3"/>
    <mergeCell ref="A2:K2"/>
    <mergeCell ref="A6:B6"/>
    <mergeCell ref="J28:L28"/>
    <mergeCell ref="J29:L29"/>
    <mergeCell ref="J30:L30"/>
    <mergeCell ref="L7:L9"/>
    <mergeCell ref="A5:K5"/>
    <mergeCell ref="A7:A9"/>
    <mergeCell ref="B7:B9"/>
    <mergeCell ref="C7:C9"/>
    <mergeCell ref="D7:H7"/>
    <mergeCell ref="J7:J9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83" r:id="rId1"/>
</worksheet>
</file>

<file path=xl/worksheets/sheet5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2"/>
  <sheetViews>
    <sheetView view="pageBreakPreview" zoomScaleSheetLayoutView="100" zoomScalePageLayoutView="0" workbookViewId="0" topLeftCell="A16">
      <selection activeCell="I27" sqref="I27:K29"/>
    </sheetView>
  </sheetViews>
  <sheetFormatPr defaultColWidth="9.140625" defaultRowHeight="12.75"/>
  <cols>
    <col min="1" max="1" width="4.7109375" style="49" customWidth="1"/>
    <col min="2" max="2" width="14.7109375" style="49" customWidth="1"/>
    <col min="3" max="3" width="11.7109375" style="49" customWidth="1"/>
    <col min="4" max="4" width="12.00390625" style="49" customWidth="1"/>
    <col min="5" max="5" width="11.8515625" style="49" customWidth="1"/>
    <col min="6" max="6" width="18.8515625" style="49" customWidth="1"/>
    <col min="7" max="7" width="10.140625" style="49" customWidth="1"/>
    <col min="8" max="8" width="14.7109375" style="49" customWidth="1"/>
    <col min="9" max="9" width="15.28125" style="49" customWidth="1"/>
    <col min="10" max="10" width="14.7109375" style="49" customWidth="1"/>
    <col min="11" max="11" width="11.8515625" style="49" customWidth="1"/>
    <col min="12" max="16384" width="9.140625" style="49" customWidth="1"/>
  </cols>
  <sheetData>
    <row r="1" spans="3:10" ht="15" customHeight="1">
      <c r="C1" s="717"/>
      <c r="D1" s="717"/>
      <c r="E1" s="717"/>
      <c r="F1" s="717"/>
      <c r="G1" s="717"/>
      <c r="H1" s="717"/>
      <c r="I1" s="156"/>
      <c r="J1" s="41" t="s">
        <v>529</v>
      </c>
    </row>
    <row r="2" spans="1:10" s="54" customFormat="1" ht="19.5" customHeight="1">
      <c r="A2" s="1073" t="s">
        <v>0</v>
      </c>
      <c r="B2" s="1073"/>
      <c r="C2" s="1073"/>
      <c r="D2" s="1073"/>
      <c r="E2" s="1073"/>
      <c r="F2" s="1073"/>
      <c r="G2" s="1073"/>
      <c r="H2" s="1073"/>
      <c r="I2" s="1073"/>
      <c r="J2" s="1073"/>
    </row>
    <row r="3" spans="1:10" s="54" customFormat="1" ht="19.5" customHeight="1">
      <c r="A3" s="1072" t="s">
        <v>697</v>
      </c>
      <c r="B3" s="1072"/>
      <c r="C3" s="1072"/>
      <c r="D3" s="1072"/>
      <c r="E3" s="1072"/>
      <c r="F3" s="1072"/>
      <c r="G3" s="1072"/>
      <c r="H3" s="1072"/>
      <c r="I3" s="1072"/>
      <c r="J3" s="1072"/>
    </row>
    <row r="4" spans="1:10" s="54" customFormat="1" ht="14.25" customHeight="1">
      <c r="A4" s="62"/>
      <c r="B4" s="62"/>
      <c r="C4" s="62"/>
      <c r="D4" s="62"/>
      <c r="E4" s="62"/>
      <c r="F4" s="62"/>
      <c r="G4" s="62"/>
      <c r="H4" s="62"/>
      <c r="I4" s="62"/>
      <c r="J4" s="62"/>
    </row>
    <row r="5" spans="1:10" s="54" customFormat="1" ht="18" customHeight="1">
      <c r="A5" s="995" t="s">
        <v>704</v>
      </c>
      <c r="B5" s="995"/>
      <c r="C5" s="995"/>
      <c r="D5" s="995"/>
      <c r="E5" s="995"/>
      <c r="F5" s="995"/>
      <c r="G5" s="995"/>
      <c r="H5" s="995"/>
      <c r="I5" s="995"/>
      <c r="J5" s="995"/>
    </row>
    <row r="6" spans="1:10" ht="15.75">
      <c r="A6" s="750" t="s">
        <v>158</v>
      </c>
      <c r="B6" s="750"/>
      <c r="C6" s="129"/>
      <c r="D6" s="129"/>
      <c r="E6" s="129"/>
      <c r="F6" s="129"/>
      <c r="G6" s="129"/>
      <c r="H6" s="129"/>
      <c r="I6" s="154"/>
      <c r="J6" s="154"/>
    </row>
    <row r="7" spans="1:11" ht="29.25" customHeight="1">
      <c r="A7" s="1068" t="s">
        <v>73</v>
      </c>
      <c r="B7" s="1068" t="s">
        <v>74</v>
      </c>
      <c r="C7" s="1068" t="s">
        <v>75</v>
      </c>
      <c r="D7" s="1068" t="s">
        <v>154</v>
      </c>
      <c r="E7" s="1068"/>
      <c r="F7" s="1068"/>
      <c r="G7" s="1068"/>
      <c r="H7" s="1068"/>
      <c r="I7" s="1069" t="s">
        <v>236</v>
      </c>
      <c r="J7" s="1068" t="s">
        <v>76</v>
      </c>
      <c r="K7" s="1068" t="s">
        <v>224</v>
      </c>
    </row>
    <row r="8" spans="1:19" ht="33.75" customHeight="1">
      <c r="A8" s="1068"/>
      <c r="B8" s="1068"/>
      <c r="C8" s="1068"/>
      <c r="D8" s="1068" t="s">
        <v>78</v>
      </c>
      <c r="E8" s="1068" t="s">
        <v>79</v>
      </c>
      <c r="F8" s="1068"/>
      <c r="G8" s="1068"/>
      <c r="H8" s="1069" t="s">
        <v>80</v>
      </c>
      <c r="I8" s="1070"/>
      <c r="J8" s="1068"/>
      <c r="K8" s="1068"/>
      <c r="R8" s="53"/>
      <c r="S8" s="53"/>
    </row>
    <row r="9" spans="1:11" ht="33.75" customHeight="1">
      <c r="A9" s="1068"/>
      <c r="B9" s="1068"/>
      <c r="C9" s="1068"/>
      <c r="D9" s="1068"/>
      <c r="E9" s="50" t="s">
        <v>81</v>
      </c>
      <c r="F9" s="50" t="s">
        <v>82</v>
      </c>
      <c r="G9" s="50" t="s">
        <v>17</v>
      </c>
      <c r="H9" s="1071"/>
      <c r="I9" s="1071"/>
      <c r="J9" s="1068"/>
      <c r="K9" s="1068"/>
    </row>
    <row r="10" spans="1:11" s="55" customFormat="1" ht="16.5" customHeight="1">
      <c r="A10" s="50">
        <v>1</v>
      </c>
      <c r="B10" s="50">
        <v>2</v>
      </c>
      <c r="C10" s="50">
        <v>3</v>
      </c>
      <c r="D10" s="50">
        <v>4</v>
      </c>
      <c r="E10" s="50">
        <v>5</v>
      </c>
      <c r="F10" s="50">
        <v>6</v>
      </c>
      <c r="G10" s="50">
        <v>7</v>
      </c>
      <c r="H10" s="50">
        <v>8</v>
      </c>
      <c r="I10" s="50">
        <v>9</v>
      </c>
      <c r="J10" s="50">
        <v>10</v>
      </c>
      <c r="K10" s="50">
        <v>11</v>
      </c>
    </row>
    <row r="11" spans="1:11" ht="16.5" customHeight="1">
      <c r="A11" s="56">
        <v>1</v>
      </c>
      <c r="B11" s="57" t="s">
        <v>798</v>
      </c>
      <c r="C11" s="51">
        <v>30</v>
      </c>
      <c r="D11" s="552">
        <v>0</v>
      </c>
      <c r="E11" s="552">
        <v>4</v>
      </c>
      <c r="F11" s="552">
        <v>3</v>
      </c>
      <c r="G11" s="552">
        <f>E11+F11</f>
        <v>7</v>
      </c>
      <c r="H11" s="552">
        <f>D11+G11</f>
        <v>7</v>
      </c>
      <c r="I11" s="552">
        <f>C11-H11</f>
        <v>23</v>
      </c>
      <c r="J11" s="552">
        <f>C11-H11</f>
        <v>23</v>
      </c>
      <c r="K11" s="552"/>
    </row>
    <row r="12" spans="1:11" ht="16.5" customHeight="1">
      <c r="A12" s="56">
        <v>2</v>
      </c>
      <c r="B12" s="57" t="s">
        <v>799</v>
      </c>
      <c r="C12" s="51">
        <v>31</v>
      </c>
      <c r="D12" s="552">
        <v>26</v>
      </c>
      <c r="E12" s="552">
        <v>4</v>
      </c>
      <c r="F12" s="552">
        <v>1</v>
      </c>
      <c r="G12" s="552">
        <f aca="true" t="shared" si="0" ref="G12:G22">E12+F12</f>
        <v>5</v>
      </c>
      <c r="H12" s="552">
        <f aca="true" t="shared" si="1" ref="H12:H22">D12+G12</f>
        <v>31</v>
      </c>
      <c r="I12" s="552">
        <f aca="true" t="shared" si="2" ref="I12:I22">C12-H12</f>
        <v>0</v>
      </c>
      <c r="J12" s="552">
        <f aca="true" t="shared" si="3" ref="J12:J22">C12-H12</f>
        <v>0</v>
      </c>
      <c r="K12" s="552"/>
    </row>
    <row r="13" spans="1:11" ht="16.5" customHeight="1">
      <c r="A13" s="56">
        <v>3</v>
      </c>
      <c r="B13" s="57" t="s">
        <v>800</v>
      </c>
      <c r="C13" s="51">
        <v>30</v>
      </c>
      <c r="D13" s="552">
        <v>0</v>
      </c>
      <c r="E13" s="552">
        <v>5</v>
      </c>
      <c r="F13" s="552">
        <v>1</v>
      </c>
      <c r="G13" s="552">
        <f t="shared" si="0"/>
        <v>6</v>
      </c>
      <c r="H13" s="552">
        <f t="shared" si="1"/>
        <v>6</v>
      </c>
      <c r="I13" s="552">
        <f t="shared" si="2"/>
        <v>24</v>
      </c>
      <c r="J13" s="552">
        <f t="shared" si="3"/>
        <v>24</v>
      </c>
      <c r="K13" s="553"/>
    </row>
    <row r="14" spans="1:11" ht="16.5" customHeight="1">
      <c r="A14" s="56">
        <v>4</v>
      </c>
      <c r="B14" s="57" t="s">
        <v>801</v>
      </c>
      <c r="C14" s="51">
        <v>31</v>
      </c>
      <c r="D14" s="552">
        <v>0</v>
      </c>
      <c r="E14" s="552">
        <v>4</v>
      </c>
      <c r="F14" s="552">
        <v>0</v>
      </c>
      <c r="G14" s="552">
        <f t="shared" si="0"/>
        <v>4</v>
      </c>
      <c r="H14" s="552">
        <f t="shared" si="1"/>
        <v>4</v>
      </c>
      <c r="I14" s="552">
        <f t="shared" si="2"/>
        <v>27</v>
      </c>
      <c r="J14" s="552">
        <f t="shared" si="3"/>
        <v>27</v>
      </c>
      <c r="K14" s="553"/>
    </row>
    <row r="15" spans="1:11" ht="16.5" customHeight="1">
      <c r="A15" s="56">
        <v>5</v>
      </c>
      <c r="B15" s="57" t="s">
        <v>802</v>
      </c>
      <c r="C15" s="51">
        <v>31</v>
      </c>
      <c r="D15" s="552">
        <v>0</v>
      </c>
      <c r="E15" s="552">
        <v>4</v>
      </c>
      <c r="F15" s="552">
        <v>4</v>
      </c>
      <c r="G15" s="552">
        <f t="shared" si="0"/>
        <v>8</v>
      </c>
      <c r="H15" s="552">
        <f t="shared" si="1"/>
        <v>8</v>
      </c>
      <c r="I15" s="552">
        <f t="shared" si="2"/>
        <v>23</v>
      </c>
      <c r="J15" s="552">
        <f t="shared" si="3"/>
        <v>23</v>
      </c>
      <c r="K15" s="553"/>
    </row>
    <row r="16" spans="1:11" s="55" customFormat="1" ht="16.5" customHeight="1">
      <c r="A16" s="56">
        <v>6</v>
      </c>
      <c r="B16" s="57" t="s">
        <v>803</v>
      </c>
      <c r="C16" s="56">
        <v>30</v>
      </c>
      <c r="D16" s="553">
        <v>0</v>
      </c>
      <c r="E16" s="553">
        <v>5</v>
      </c>
      <c r="F16" s="553">
        <v>2</v>
      </c>
      <c r="G16" s="552">
        <f t="shared" si="0"/>
        <v>7</v>
      </c>
      <c r="H16" s="552">
        <f t="shared" si="1"/>
        <v>7</v>
      </c>
      <c r="I16" s="552">
        <f t="shared" si="2"/>
        <v>23</v>
      </c>
      <c r="J16" s="552">
        <f t="shared" si="3"/>
        <v>23</v>
      </c>
      <c r="K16" s="553"/>
    </row>
    <row r="17" spans="1:11" s="55" customFormat="1" ht="16.5" customHeight="1">
      <c r="A17" s="56">
        <v>7</v>
      </c>
      <c r="B17" s="57" t="s">
        <v>804</v>
      </c>
      <c r="C17" s="56">
        <v>31</v>
      </c>
      <c r="D17" s="553">
        <v>0</v>
      </c>
      <c r="E17" s="553">
        <v>4</v>
      </c>
      <c r="F17" s="553">
        <v>5</v>
      </c>
      <c r="G17" s="552">
        <f t="shared" si="0"/>
        <v>9</v>
      </c>
      <c r="H17" s="552">
        <f t="shared" si="1"/>
        <v>9</v>
      </c>
      <c r="I17" s="552">
        <f t="shared" si="2"/>
        <v>22</v>
      </c>
      <c r="J17" s="552">
        <f t="shared" si="3"/>
        <v>22</v>
      </c>
      <c r="K17" s="553"/>
    </row>
    <row r="18" spans="1:11" s="55" customFormat="1" ht="16.5" customHeight="1">
      <c r="A18" s="56">
        <v>8</v>
      </c>
      <c r="B18" s="57" t="s">
        <v>805</v>
      </c>
      <c r="C18" s="56">
        <v>30</v>
      </c>
      <c r="D18" s="553">
        <v>18</v>
      </c>
      <c r="E18" s="553">
        <v>4</v>
      </c>
      <c r="F18" s="553">
        <v>1</v>
      </c>
      <c r="G18" s="552">
        <f t="shared" si="0"/>
        <v>5</v>
      </c>
      <c r="H18" s="552">
        <f t="shared" si="1"/>
        <v>23</v>
      </c>
      <c r="I18" s="552">
        <f t="shared" si="2"/>
        <v>7</v>
      </c>
      <c r="J18" s="552">
        <f t="shared" si="3"/>
        <v>7</v>
      </c>
      <c r="K18" s="553"/>
    </row>
    <row r="19" spans="1:11" s="55" customFormat="1" ht="16.5" customHeight="1">
      <c r="A19" s="56">
        <v>9</v>
      </c>
      <c r="B19" s="57" t="s">
        <v>806</v>
      </c>
      <c r="C19" s="56">
        <v>31</v>
      </c>
      <c r="D19" s="553">
        <v>0</v>
      </c>
      <c r="E19" s="553">
        <v>5</v>
      </c>
      <c r="F19" s="553">
        <v>1</v>
      </c>
      <c r="G19" s="552">
        <f t="shared" si="0"/>
        <v>6</v>
      </c>
      <c r="H19" s="552">
        <f t="shared" si="1"/>
        <v>6</v>
      </c>
      <c r="I19" s="552">
        <f t="shared" si="2"/>
        <v>25</v>
      </c>
      <c r="J19" s="552">
        <f t="shared" si="3"/>
        <v>25</v>
      </c>
      <c r="K19" s="553"/>
    </row>
    <row r="20" spans="1:11" s="55" customFormat="1" ht="16.5" customHeight="1">
      <c r="A20" s="56">
        <v>10</v>
      </c>
      <c r="B20" s="57" t="s">
        <v>810</v>
      </c>
      <c r="C20" s="56">
        <v>31</v>
      </c>
      <c r="D20" s="553">
        <v>0</v>
      </c>
      <c r="E20" s="553">
        <v>4</v>
      </c>
      <c r="F20" s="553">
        <v>1</v>
      </c>
      <c r="G20" s="552">
        <f t="shared" si="0"/>
        <v>5</v>
      </c>
      <c r="H20" s="552">
        <f t="shared" si="1"/>
        <v>5</v>
      </c>
      <c r="I20" s="552">
        <f t="shared" si="2"/>
        <v>26</v>
      </c>
      <c r="J20" s="552">
        <f t="shared" si="3"/>
        <v>26</v>
      </c>
      <c r="K20" s="553"/>
    </row>
    <row r="21" spans="1:11" s="55" customFormat="1" ht="16.5" customHeight="1">
      <c r="A21" s="56">
        <v>11</v>
      </c>
      <c r="B21" s="57" t="s">
        <v>811</v>
      </c>
      <c r="C21" s="56">
        <v>29</v>
      </c>
      <c r="D21" s="553">
        <v>0</v>
      </c>
      <c r="E21" s="553">
        <v>4</v>
      </c>
      <c r="F21" s="553">
        <v>1</v>
      </c>
      <c r="G21" s="552">
        <f t="shared" si="0"/>
        <v>5</v>
      </c>
      <c r="H21" s="552">
        <f t="shared" si="1"/>
        <v>5</v>
      </c>
      <c r="I21" s="552">
        <f t="shared" si="2"/>
        <v>24</v>
      </c>
      <c r="J21" s="552">
        <f t="shared" si="3"/>
        <v>24</v>
      </c>
      <c r="K21" s="553"/>
    </row>
    <row r="22" spans="1:11" s="55" customFormat="1" ht="16.5" customHeight="1">
      <c r="A22" s="56">
        <v>12</v>
      </c>
      <c r="B22" s="57" t="s">
        <v>812</v>
      </c>
      <c r="C22" s="56">
        <v>31</v>
      </c>
      <c r="D22" s="553">
        <v>0</v>
      </c>
      <c r="E22" s="553">
        <v>5</v>
      </c>
      <c r="F22" s="553">
        <v>2</v>
      </c>
      <c r="G22" s="552">
        <f t="shared" si="0"/>
        <v>7</v>
      </c>
      <c r="H22" s="552">
        <f t="shared" si="1"/>
        <v>7</v>
      </c>
      <c r="I22" s="552">
        <f t="shared" si="2"/>
        <v>24</v>
      </c>
      <c r="J22" s="552">
        <f t="shared" si="3"/>
        <v>24</v>
      </c>
      <c r="K22" s="553"/>
    </row>
    <row r="23" spans="1:11" s="55" customFormat="1" ht="16.5" customHeight="1">
      <c r="A23" s="57"/>
      <c r="B23" s="58" t="s">
        <v>17</v>
      </c>
      <c r="C23" s="50">
        <v>366</v>
      </c>
      <c r="D23" s="554">
        <f>SUM(D11:D22)</f>
        <v>44</v>
      </c>
      <c r="E23" s="554">
        <f aca="true" t="shared" si="4" ref="E23:K23">SUM(E11:E22)</f>
        <v>52</v>
      </c>
      <c r="F23" s="554">
        <f t="shared" si="4"/>
        <v>22</v>
      </c>
      <c r="G23" s="554">
        <f t="shared" si="4"/>
        <v>74</v>
      </c>
      <c r="H23" s="554">
        <f t="shared" si="4"/>
        <v>118</v>
      </c>
      <c r="I23" s="554">
        <f t="shared" si="4"/>
        <v>248</v>
      </c>
      <c r="J23" s="554">
        <f t="shared" si="4"/>
        <v>248</v>
      </c>
      <c r="K23" s="554">
        <f t="shared" si="4"/>
        <v>0</v>
      </c>
    </row>
    <row r="24" spans="1:11" s="55" customFormat="1" ht="11.25" customHeight="1">
      <c r="A24" s="59"/>
      <c r="B24" s="60"/>
      <c r="C24" s="61"/>
      <c r="D24" s="59"/>
      <c r="E24" s="59"/>
      <c r="F24" s="59"/>
      <c r="G24" s="59"/>
      <c r="H24" s="59"/>
      <c r="I24" s="59"/>
      <c r="J24" s="59"/>
      <c r="K24" s="57"/>
    </row>
    <row r="25" spans="1:10" ht="15">
      <c r="A25" s="52" t="s">
        <v>105</v>
      </c>
      <c r="B25" s="52"/>
      <c r="C25" s="52"/>
      <c r="D25" s="52"/>
      <c r="E25" s="52"/>
      <c r="F25" s="52"/>
      <c r="G25" s="52"/>
      <c r="H25" s="52"/>
      <c r="I25" s="52"/>
      <c r="J25" s="52"/>
    </row>
    <row r="26" spans="1:10" ht="15">
      <c r="A26" s="52"/>
      <c r="B26" s="52"/>
      <c r="C26" s="52"/>
      <c r="D26" s="52"/>
      <c r="E26" s="52"/>
      <c r="F26" s="52"/>
      <c r="G26" s="52"/>
      <c r="H26" s="52"/>
      <c r="I26" s="52"/>
      <c r="J26" s="52"/>
    </row>
    <row r="27" spans="1:11" ht="15.75">
      <c r="A27" s="52" t="s">
        <v>12</v>
      </c>
      <c r="B27" s="52"/>
      <c r="C27" s="52"/>
      <c r="D27" s="52"/>
      <c r="E27" s="52"/>
      <c r="F27" s="52"/>
      <c r="G27" s="52"/>
      <c r="H27" s="52"/>
      <c r="I27" s="794" t="s">
        <v>929</v>
      </c>
      <c r="J27" s="794"/>
      <c r="K27" s="794"/>
    </row>
    <row r="28" spans="4:11" ht="15.75">
      <c r="D28" s="49" t="s">
        <v>11</v>
      </c>
      <c r="I28" s="794" t="s">
        <v>476</v>
      </c>
      <c r="J28" s="794"/>
      <c r="K28" s="794"/>
    </row>
    <row r="29" spans="2:11" ht="15.75">
      <c r="B29" s="52"/>
      <c r="C29" s="52"/>
      <c r="D29" s="52"/>
      <c r="E29" s="52"/>
      <c r="F29" s="52"/>
      <c r="G29" s="52"/>
      <c r="H29" s="52"/>
      <c r="I29" s="794" t="s">
        <v>1089</v>
      </c>
      <c r="J29" s="794"/>
      <c r="K29" s="794"/>
    </row>
    <row r="30" spans="1:10" ht="15" customHeight="1">
      <c r="A30" s="680"/>
      <c r="B30" s="680"/>
      <c r="C30" s="680"/>
      <c r="D30" s="680"/>
      <c r="E30" s="680"/>
      <c r="F30" s="680"/>
      <c r="G30" s="680"/>
      <c r="H30" s="680"/>
      <c r="I30" s="680"/>
      <c r="J30" s="680"/>
    </row>
    <row r="31" spans="1:10" ht="15" customHeight="1">
      <c r="A31" s="680"/>
      <c r="B31" s="680"/>
      <c r="C31" s="680"/>
      <c r="D31" s="680"/>
      <c r="E31" s="680"/>
      <c r="F31" s="680"/>
      <c r="G31" s="680"/>
      <c r="H31" s="680"/>
      <c r="I31" s="680"/>
      <c r="J31" s="680"/>
    </row>
    <row r="32" spans="1:10" ht="15">
      <c r="A32" s="52"/>
      <c r="B32" s="52"/>
      <c r="C32" s="52"/>
      <c r="D32" s="52"/>
      <c r="E32" s="52"/>
      <c r="F32" s="52"/>
      <c r="G32" s="52"/>
      <c r="H32" s="52"/>
      <c r="I32" s="52"/>
      <c r="J32" s="52"/>
    </row>
  </sheetData>
  <sheetProtection/>
  <mergeCells count="18">
    <mergeCell ref="I7:I9"/>
    <mergeCell ref="K7:K9"/>
    <mergeCell ref="H8:H9"/>
    <mergeCell ref="C1:H1"/>
    <mergeCell ref="A2:J2"/>
    <mergeCell ref="A3:J3"/>
    <mergeCell ref="A5:J5"/>
    <mergeCell ref="A6:B6"/>
    <mergeCell ref="I27:K27"/>
    <mergeCell ref="I28:K28"/>
    <mergeCell ref="I29:K29"/>
    <mergeCell ref="A7:A9"/>
    <mergeCell ref="B7:B9"/>
    <mergeCell ref="C7:C9"/>
    <mergeCell ref="D7:H7"/>
    <mergeCell ref="J7:J9"/>
    <mergeCell ref="D8:D9"/>
    <mergeCell ref="E8:G8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94" r:id="rId1"/>
</worksheet>
</file>

<file path=xl/worksheets/sheet5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6"/>
  <sheetViews>
    <sheetView view="pageBreakPreview" zoomScaleNormal="70" zoomScaleSheetLayoutView="100" zoomScalePageLayoutView="0" workbookViewId="0" topLeftCell="D25">
      <selection activeCell="I11" sqref="I11"/>
    </sheetView>
  </sheetViews>
  <sheetFormatPr defaultColWidth="9.140625" defaultRowHeight="12.75"/>
  <cols>
    <col min="1" max="1" width="5.57421875" style="266" customWidth="1"/>
    <col min="2" max="2" width="13.140625" style="266" customWidth="1"/>
    <col min="3" max="3" width="10.28125" style="266" customWidth="1"/>
    <col min="4" max="4" width="8.421875" style="266" customWidth="1"/>
    <col min="5" max="6" width="9.8515625" style="266" customWidth="1"/>
    <col min="7" max="7" width="10.8515625" style="266" customWidth="1"/>
    <col min="8" max="8" width="12.8515625" style="266" customWidth="1"/>
    <col min="9" max="9" width="8.7109375" style="254" customWidth="1"/>
    <col min="10" max="11" width="8.00390625" style="254" customWidth="1"/>
    <col min="12" max="14" width="8.140625" style="254" customWidth="1"/>
    <col min="15" max="15" width="8.421875" style="254" customWidth="1"/>
    <col min="16" max="16" width="8.140625" style="254" customWidth="1"/>
    <col min="17" max="18" width="8.8515625" style="254" customWidth="1"/>
    <col min="19" max="19" width="10.7109375" style="254" customWidth="1"/>
    <col min="20" max="20" width="14.140625" style="254" customWidth="1"/>
    <col min="21" max="21" width="9.140625" style="266" customWidth="1"/>
    <col min="22" max="16384" width="9.140625" style="254" customWidth="1"/>
  </cols>
  <sheetData>
    <row r="1" spans="7:20" ht="12.75" customHeight="1">
      <c r="G1" s="1074"/>
      <c r="H1" s="1074"/>
      <c r="I1" s="1074"/>
      <c r="J1" s="266"/>
      <c r="K1" s="266"/>
      <c r="L1" s="266"/>
      <c r="M1" s="266"/>
      <c r="N1" s="266"/>
      <c r="O1" s="266"/>
      <c r="P1" s="266"/>
      <c r="Q1" s="1076" t="s">
        <v>530</v>
      </c>
      <c r="R1" s="1076"/>
      <c r="S1" s="1076"/>
      <c r="T1" s="1076"/>
    </row>
    <row r="2" spans="1:20" ht="15.75">
      <c r="A2" s="1084" t="s">
        <v>0</v>
      </c>
      <c r="B2" s="1084"/>
      <c r="C2" s="1084"/>
      <c r="D2" s="1084"/>
      <c r="E2" s="1084"/>
      <c r="F2" s="1084"/>
      <c r="G2" s="1084"/>
      <c r="H2" s="1084"/>
      <c r="I2" s="1084"/>
      <c r="J2" s="1084"/>
      <c r="K2" s="1084"/>
      <c r="L2" s="1084"/>
      <c r="M2" s="1084"/>
      <c r="N2" s="1084"/>
      <c r="O2" s="1084"/>
      <c r="P2" s="1084"/>
      <c r="Q2" s="1084"/>
      <c r="R2" s="1084"/>
      <c r="S2" s="1084"/>
      <c r="T2" s="1084"/>
    </row>
    <row r="3" spans="1:20" ht="18">
      <c r="A3" s="1085" t="s">
        <v>697</v>
      </c>
      <c r="B3" s="1085"/>
      <c r="C3" s="1085"/>
      <c r="D3" s="1085"/>
      <c r="E3" s="1085"/>
      <c r="F3" s="1085"/>
      <c r="G3" s="1085"/>
      <c r="H3" s="1085"/>
      <c r="I3" s="1085"/>
      <c r="J3" s="1085"/>
      <c r="K3" s="1085"/>
      <c r="L3" s="1085"/>
      <c r="M3" s="1085"/>
      <c r="N3" s="1085"/>
      <c r="O3" s="1085"/>
      <c r="P3" s="1085"/>
      <c r="Q3" s="1085"/>
      <c r="R3" s="1085"/>
      <c r="S3" s="1085"/>
      <c r="T3" s="1085"/>
    </row>
    <row r="4" spans="1:20" ht="12.75" customHeight="1">
      <c r="A4" s="1083" t="s">
        <v>705</v>
      </c>
      <c r="B4" s="1083"/>
      <c r="C4" s="1083"/>
      <c r="D4" s="1083"/>
      <c r="E4" s="1083"/>
      <c r="F4" s="1083"/>
      <c r="G4" s="1083"/>
      <c r="H4" s="1083"/>
      <c r="I4" s="1083"/>
      <c r="J4" s="1083"/>
      <c r="K4" s="1083"/>
      <c r="L4" s="1083"/>
      <c r="M4" s="1083"/>
      <c r="N4" s="1083"/>
      <c r="O4" s="1083"/>
      <c r="P4" s="1083"/>
      <c r="Q4" s="1083"/>
      <c r="R4" s="1083"/>
      <c r="S4" s="1083"/>
      <c r="T4" s="1083"/>
    </row>
    <row r="5" spans="1:21" s="255" customFormat="1" ht="7.5" customHeight="1">
      <c r="A5" s="1083"/>
      <c r="B5" s="1083"/>
      <c r="C5" s="1083"/>
      <c r="D5" s="1083"/>
      <c r="E5" s="1083"/>
      <c r="F5" s="1083"/>
      <c r="G5" s="1083"/>
      <c r="H5" s="1083"/>
      <c r="I5" s="1083"/>
      <c r="J5" s="1083"/>
      <c r="K5" s="1083"/>
      <c r="L5" s="1083"/>
      <c r="M5" s="1083"/>
      <c r="N5" s="1083"/>
      <c r="O5" s="1083"/>
      <c r="P5" s="1083"/>
      <c r="Q5" s="1083"/>
      <c r="R5" s="1083"/>
      <c r="S5" s="1083"/>
      <c r="T5" s="1083"/>
      <c r="U5" s="329"/>
    </row>
    <row r="6" spans="1:20" ht="12.75">
      <c r="A6" s="1075"/>
      <c r="B6" s="1075"/>
      <c r="C6" s="1075"/>
      <c r="D6" s="1075"/>
      <c r="E6" s="1075"/>
      <c r="F6" s="1075"/>
      <c r="G6" s="1075"/>
      <c r="H6" s="1075"/>
      <c r="I6" s="1075"/>
      <c r="J6" s="1075"/>
      <c r="K6" s="1075"/>
      <c r="L6" s="1075"/>
      <c r="M6" s="1075"/>
      <c r="N6" s="1075"/>
      <c r="O6" s="1075"/>
      <c r="P6" s="1075"/>
      <c r="Q6" s="1075"/>
      <c r="R6" s="1075"/>
      <c r="S6" s="1075"/>
      <c r="T6" s="1075"/>
    </row>
    <row r="7" spans="1:20" ht="12.75">
      <c r="A7" s="1082" t="s">
        <v>158</v>
      </c>
      <c r="B7" s="1082"/>
      <c r="H7" s="267"/>
      <c r="I7" s="266"/>
      <c r="J7" s="266"/>
      <c r="K7" s="266"/>
      <c r="L7" s="1078"/>
      <c r="M7" s="1078"/>
      <c r="N7" s="1078"/>
      <c r="O7" s="1078"/>
      <c r="P7" s="1078"/>
      <c r="Q7" s="1078"/>
      <c r="R7" s="1078"/>
      <c r="S7" s="1078"/>
      <c r="T7" s="1078"/>
    </row>
    <row r="8" spans="1:20" ht="24.75" customHeight="1">
      <c r="A8" s="1002" t="s">
        <v>2</v>
      </c>
      <c r="B8" s="1002" t="s">
        <v>3</v>
      </c>
      <c r="C8" s="1079" t="s">
        <v>483</v>
      </c>
      <c r="D8" s="1080"/>
      <c r="E8" s="1080"/>
      <c r="F8" s="1080"/>
      <c r="G8" s="1081"/>
      <c r="H8" s="1086" t="s">
        <v>83</v>
      </c>
      <c r="I8" s="1079" t="s">
        <v>84</v>
      </c>
      <c r="J8" s="1080"/>
      <c r="K8" s="1080"/>
      <c r="L8" s="1081"/>
      <c r="M8" s="1002" t="s">
        <v>648</v>
      </c>
      <c r="N8" s="1002"/>
      <c r="O8" s="1002"/>
      <c r="P8" s="1002"/>
      <c r="Q8" s="1002"/>
      <c r="R8" s="1002"/>
      <c r="S8" s="1077" t="s">
        <v>847</v>
      </c>
      <c r="T8" s="1077"/>
    </row>
    <row r="9" spans="1:20" ht="57" customHeight="1">
      <c r="A9" s="1002"/>
      <c r="B9" s="1002"/>
      <c r="C9" s="268" t="s">
        <v>5</v>
      </c>
      <c r="D9" s="268" t="s">
        <v>6</v>
      </c>
      <c r="E9" s="268" t="s">
        <v>355</v>
      </c>
      <c r="F9" s="269" t="s">
        <v>99</v>
      </c>
      <c r="G9" s="269" t="s">
        <v>225</v>
      </c>
      <c r="H9" s="1087"/>
      <c r="I9" s="319" t="s">
        <v>88</v>
      </c>
      <c r="J9" s="319" t="s">
        <v>19</v>
      </c>
      <c r="K9" s="319" t="s">
        <v>41</v>
      </c>
      <c r="L9" s="319" t="s">
        <v>684</v>
      </c>
      <c r="M9" s="327" t="s">
        <v>17</v>
      </c>
      <c r="N9" s="593" t="s">
        <v>1063</v>
      </c>
      <c r="O9" s="593" t="s">
        <v>1064</v>
      </c>
      <c r="P9" s="327" t="s">
        <v>651</v>
      </c>
      <c r="Q9" s="327" t="s">
        <v>652</v>
      </c>
      <c r="R9" s="327" t="s">
        <v>653</v>
      </c>
      <c r="S9" s="340" t="s">
        <v>860</v>
      </c>
      <c r="T9" s="340" t="s">
        <v>858</v>
      </c>
    </row>
    <row r="10" spans="1:21" s="256" customFormat="1" ht="12.75">
      <c r="A10" s="334">
        <v>1</v>
      </c>
      <c r="B10" s="334">
        <v>2</v>
      </c>
      <c r="C10" s="334">
        <v>3</v>
      </c>
      <c r="D10" s="334">
        <v>4</v>
      </c>
      <c r="E10" s="334">
        <v>5</v>
      </c>
      <c r="F10" s="334">
        <v>6</v>
      </c>
      <c r="G10" s="334">
        <v>7</v>
      </c>
      <c r="H10" s="334">
        <v>8</v>
      </c>
      <c r="I10" s="334">
        <v>9</v>
      </c>
      <c r="J10" s="334">
        <v>10</v>
      </c>
      <c r="K10" s="334">
        <v>11</v>
      </c>
      <c r="L10" s="334">
        <v>12</v>
      </c>
      <c r="M10" s="334">
        <v>13</v>
      </c>
      <c r="N10" s="334">
        <v>14</v>
      </c>
      <c r="O10" s="334">
        <v>15</v>
      </c>
      <c r="P10" s="334">
        <v>16</v>
      </c>
      <c r="Q10" s="334">
        <v>17</v>
      </c>
      <c r="R10" s="334">
        <v>18</v>
      </c>
      <c r="S10" s="334">
        <v>19</v>
      </c>
      <c r="T10" s="334">
        <v>20</v>
      </c>
      <c r="U10" s="276"/>
    </row>
    <row r="11" spans="1:20" ht="12.75">
      <c r="A11" s="555">
        <v>1</v>
      </c>
      <c r="B11" s="556" t="s">
        <v>879</v>
      </c>
      <c r="C11" s="556">
        <v>154882</v>
      </c>
      <c r="D11" s="556">
        <v>0</v>
      </c>
      <c r="E11" s="556">
        <v>0</v>
      </c>
      <c r="F11" s="556">
        <v>0</v>
      </c>
      <c r="G11" s="556">
        <f>C11+D11+E11+F11</f>
        <v>154882</v>
      </c>
      <c r="H11" s="556">
        <v>248</v>
      </c>
      <c r="I11" s="556">
        <f>J11+K11</f>
        <v>3841.0736</v>
      </c>
      <c r="J11" s="556">
        <f>G11*H11*50/1000000</f>
        <v>1920.5368</v>
      </c>
      <c r="K11" s="556">
        <f>G11*H11*50/1000000</f>
        <v>1920.5368</v>
      </c>
      <c r="L11" s="556">
        <v>0</v>
      </c>
      <c r="M11" s="271"/>
      <c r="N11" s="271">
        <v>324.73</v>
      </c>
      <c r="O11" s="271">
        <v>108.24</v>
      </c>
      <c r="P11" s="271"/>
      <c r="Q11" s="271"/>
      <c r="R11" s="271"/>
      <c r="S11" s="639">
        <v>137.5</v>
      </c>
      <c r="T11" s="639">
        <f>I11*1375/100000</f>
        <v>52.814762</v>
      </c>
    </row>
    <row r="12" spans="1:20" ht="12.75">
      <c r="A12" s="555">
        <v>2</v>
      </c>
      <c r="B12" s="556" t="s">
        <v>881</v>
      </c>
      <c r="C12" s="556">
        <v>59699</v>
      </c>
      <c r="D12" s="556">
        <v>206</v>
      </c>
      <c r="E12" s="556">
        <v>0</v>
      </c>
      <c r="F12" s="556">
        <v>0</v>
      </c>
      <c r="G12" s="556">
        <f aca="true" t="shared" si="0" ref="G12:G43">C12+D12+E12+F12</f>
        <v>59905</v>
      </c>
      <c r="H12" s="556">
        <v>248</v>
      </c>
      <c r="I12" s="556">
        <f aca="true" t="shared" si="1" ref="I12:I43">J12+K12</f>
        <v>1485.644</v>
      </c>
      <c r="J12" s="556">
        <f aca="true" t="shared" si="2" ref="J12:J43">G12*H12*50/1000000</f>
        <v>742.822</v>
      </c>
      <c r="K12" s="556">
        <f aca="true" t="shared" si="3" ref="K12:K43">G12*H12*50/1000000</f>
        <v>742.822</v>
      </c>
      <c r="L12" s="556">
        <v>0</v>
      </c>
      <c r="M12" s="271"/>
      <c r="N12" s="271">
        <v>212.52</v>
      </c>
      <c r="O12" s="271">
        <v>70.84</v>
      </c>
      <c r="P12" s="271"/>
      <c r="Q12" s="271"/>
      <c r="R12" s="271"/>
      <c r="S12" s="639">
        <v>137.5</v>
      </c>
      <c r="T12" s="639">
        <f aca="true" t="shared" si="4" ref="T12:T43">I12*1375/100000</f>
        <v>20.427605</v>
      </c>
    </row>
    <row r="13" spans="1:20" ht="12.75">
      <c r="A13" s="555">
        <v>3</v>
      </c>
      <c r="B13" s="556" t="s">
        <v>882</v>
      </c>
      <c r="C13" s="556">
        <v>101533</v>
      </c>
      <c r="D13" s="556">
        <v>0</v>
      </c>
      <c r="E13" s="556">
        <v>0</v>
      </c>
      <c r="F13" s="556">
        <v>0</v>
      </c>
      <c r="G13" s="556">
        <f t="shared" si="0"/>
        <v>101533</v>
      </c>
      <c r="H13" s="556">
        <v>248</v>
      </c>
      <c r="I13" s="556">
        <f t="shared" si="1"/>
        <v>2518.0184</v>
      </c>
      <c r="J13" s="556">
        <f t="shared" si="2"/>
        <v>1259.0092</v>
      </c>
      <c r="K13" s="556">
        <f t="shared" si="3"/>
        <v>1259.0092</v>
      </c>
      <c r="L13" s="556">
        <v>0</v>
      </c>
      <c r="M13" s="271"/>
      <c r="N13" s="271">
        <v>420.29</v>
      </c>
      <c r="O13" s="271">
        <v>140.1</v>
      </c>
      <c r="P13" s="271"/>
      <c r="Q13" s="271"/>
      <c r="R13" s="271"/>
      <c r="S13" s="639">
        <v>137.5</v>
      </c>
      <c r="T13" s="639">
        <f t="shared" si="4"/>
        <v>34.622752999999996</v>
      </c>
    </row>
    <row r="14" spans="1:20" ht="12.75">
      <c r="A14" s="555">
        <v>4</v>
      </c>
      <c r="B14" s="556" t="s">
        <v>883</v>
      </c>
      <c r="C14" s="556">
        <v>92431</v>
      </c>
      <c r="D14" s="556">
        <v>3411</v>
      </c>
      <c r="E14" s="556">
        <v>0</v>
      </c>
      <c r="F14" s="556">
        <v>0</v>
      </c>
      <c r="G14" s="556">
        <f t="shared" si="0"/>
        <v>95842</v>
      </c>
      <c r="H14" s="556">
        <v>248</v>
      </c>
      <c r="I14" s="556">
        <f t="shared" si="1"/>
        <v>2376.8816</v>
      </c>
      <c r="J14" s="556">
        <f t="shared" si="2"/>
        <v>1188.4408</v>
      </c>
      <c r="K14" s="556">
        <f t="shared" si="3"/>
        <v>1188.4408</v>
      </c>
      <c r="L14" s="556">
        <v>0</v>
      </c>
      <c r="M14" s="271"/>
      <c r="N14" s="271">
        <v>361.15</v>
      </c>
      <c r="O14" s="271">
        <v>120.38</v>
      </c>
      <c r="P14" s="271"/>
      <c r="Q14" s="271"/>
      <c r="R14" s="271"/>
      <c r="S14" s="639">
        <v>137.5</v>
      </c>
      <c r="T14" s="639">
        <f t="shared" si="4"/>
        <v>32.682122</v>
      </c>
    </row>
    <row r="15" spans="1:20" ht="12.75">
      <c r="A15" s="555">
        <v>5</v>
      </c>
      <c r="B15" s="556" t="s">
        <v>884</v>
      </c>
      <c r="C15" s="556">
        <v>234478</v>
      </c>
      <c r="D15" s="556">
        <v>866</v>
      </c>
      <c r="E15" s="556">
        <v>0</v>
      </c>
      <c r="F15" s="556">
        <v>0</v>
      </c>
      <c r="G15" s="556">
        <f t="shared" si="0"/>
        <v>235344</v>
      </c>
      <c r="H15" s="556">
        <v>248</v>
      </c>
      <c r="I15" s="556">
        <f t="shared" si="1"/>
        <v>5836.5312</v>
      </c>
      <c r="J15" s="556">
        <f t="shared" si="2"/>
        <v>2918.2656</v>
      </c>
      <c r="K15" s="556">
        <f t="shared" si="3"/>
        <v>2918.2656</v>
      </c>
      <c r="L15" s="556">
        <v>0</v>
      </c>
      <c r="M15" s="271"/>
      <c r="N15" s="271">
        <v>843.87</v>
      </c>
      <c r="O15" s="271">
        <v>281.29</v>
      </c>
      <c r="P15" s="271"/>
      <c r="Q15" s="271"/>
      <c r="R15" s="271"/>
      <c r="S15" s="639">
        <v>137.5</v>
      </c>
      <c r="T15" s="639">
        <f t="shared" si="4"/>
        <v>80.25230400000001</v>
      </c>
    </row>
    <row r="16" spans="1:20" ht="12.75">
      <c r="A16" s="555">
        <v>6</v>
      </c>
      <c r="B16" s="556" t="s">
        <v>885</v>
      </c>
      <c r="C16" s="556">
        <v>63398</v>
      </c>
      <c r="D16" s="556">
        <v>0</v>
      </c>
      <c r="E16" s="556">
        <v>0</v>
      </c>
      <c r="F16" s="556">
        <v>0</v>
      </c>
      <c r="G16" s="556">
        <f t="shared" si="0"/>
        <v>63398</v>
      </c>
      <c r="H16" s="556">
        <v>248</v>
      </c>
      <c r="I16" s="556">
        <f t="shared" si="1"/>
        <v>1572.2704</v>
      </c>
      <c r="J16" s="556">
        <f t="shared" si="2"/>
        <v>786.1352</v>
      </c>
      <c r="K16" s="556">
        <f t="shared" si="3"/>
        <v>786.1352</v>
      </c>
      <c r="L16" s="556">
        <v>0</v>
      </c>
      <c r="M16" s="271"/>
      <c r="N16" s="271">
        <v>219.5</v>
      </c>
      <c r="O16" s="271">
        <v>73.17</v>
      </c>
      <c r="P16" s="271"/>
      <c r="Q16" s="271"/>
      <c r="R16" s="271"/>
      <c r="S16" s="639">
        <v>137.5</v>
      </c>
      <c r="T16" s="639">
        <f t="shared" si="4"/>
        <v>21.618718</v>
      </c>
    </row>
    <row r="17" spans="1:20" ht="12.75">
      <c r="A17" s="555">
        <v>7</v>
      </c>
      <c r="B17" s="556" t="s">
        <v>886</v>
      </c>
      <c r="C17" s="556">
        <v>44393</v>
      </c>
      <c r="D17" s="556">
        <v>0</v>
      </c>
      <c r="E17" s="556">
        <v>0</v>
      </c>
      <c r="F17" s="556">
        <v>0</v>
      </c>
      <c r="G17" s="556">
        <f t="shared" si="0"/>
        <v>44393</v>
      </c>
      <c r="H17" s="556">
        <v>248</v>
      </c>
      <c r="I17" s="556">
        <f t="shared" si="1"/>
        <v>1100.9464</v>
      </c>
      <c r="J17" s="556">
        <f t="shared" si="2"/>
        <v>550.4732</v>
      </c>
      <c r="K17" s="556">
        <f t="shared" si="3"/>
        <v>550.4732</v>
      </c>
      <c r="L17" s="556">
        <v>0</v>
      </c>
      <c r="M17" s="271"/>
      <c r="N17" s="271">
        <v>140.65</v>
      </c>
      <c r="O17" s="271">
        <v>46.88</v>
      </c>
      <c r="P17" s="271"/>
      <c r="Q17" s="271"/>
      <c r="R17" s="271"/>
      <c r="S17" s="639">
        <v>137.5</v>
      </c>
      <c r="T17" s="639">
        <f t="shared" si="4"/>
        <v>15.138013</v>
      </c>
    </row>
    <row r="18" spans="1:20" ht="12.75">
      <c r="A18" s="555">
        <v>8</v>
      </c>
      <c r="B18" s="556" t="s">
        <v>887</v>
      </c>
      <c r="C18" s="556">
        <v>110156</v>
      </c>
      <c r="D18" s="556">
        <v>0</v>
      </c>
      <c r="E18" s="556">
        <v>0</v>
      </c>
      <c r="F18" s="556">
        <v>0</v>
      </c>
      <c r="G18" s="556">
        <f t="shared" si="0"/>
        <v>110156</v>
      </c>
      <c r="H18" s="556">
        <v>248</v>
      </c>
      <c r="I18" s="556">
        <f t="shared" si="1"/>
        <v>2731.8688</v>
      </c>
      <c r="J18" s="556">
        <f t="shared" si="2"/>
        <v>1365.9344</v>
      </c>
      <c r="K18" s="556">
        <f t="shared" si="3"/>
        <v>1365.9344</v>
      </c>
      <c r="L18" s="556">
        <v>0</v>
      </c>
      <c r="M18" s="271"/>
      <c r="N18" s="271">
        <v>341.55</v>
      </c>
      <c r="O18" s="271">
        <v>113.85</v>
      </c>
      <c r="P18" s="271"/>
      <c r="Q18" s="271"/>
      <c r="R18" s="271"/>
      <c r="S18" s="639">
        <v>137.5</v>
      </c>
      <c r="T18" s="639">
        <f t="shared" si="4"/>
        <v>37.563196</v>
      </c>
    </row>
    <row r="19" spans="1:20" ht="12.75">
      <c r="A19" s="555">
        <v>9</v>
      </c>
      <c r="B19" s="556" t="s">
        <v>913</v>
      </c>
      <c r="C19" s="556">
        <v>114611</v>
      </c>
      <c r="D19" s="556">
        <v>1957</v>
      </c>
      <c r="E19" s="556">
        <v>0</v>
      </c>
      <c r="F19" s="556">
        <v>0</v>
      </c>
      <c r="G19" s="556">
        <f t="shared" si="0"/>
        <v>116568</v>
      </c>
      <c r="H19" s="556">
        <v>248</v>
      </c>
      <c r="I19" s="556">
        <f t="shared" si="1"/>
        <v>2890.8864</v>
      </c>
      <c r="J19" s="556">
        <f t="shared" si="2"/>
        <v>1445.4432</v>
      </c>
      <c r="K19" s="556">
        <f t="shared" si="3"/>
        <v>1445.4432</v>
      </c>
      <c r="L19" s="556">
        <v>0</v>
      </c>
      <c r="M19" s="271"/>
      <c r="N19" s="271">
        <v>381.72</v>
      </c>
      <c r="O19" s="271">
        <v>127.24</v>
      </c>
      <c r="P19" s="271"/>
      <c r="Q19" s="271"/>
      <c r="R19" s="271"/>
      <c r="S19" s="639">
        <v>137.5</v>
      </c>
      <c r="T19" s="639">
        <f t="shared" si="4"/>
        <v>39.749688</v>
      </c>
    </row>
    <row r="20" spans="1:20" ht="12.75">
      <c r="A20" s="555">
        <v>10</v>
      </c>
      <c r="B20" s="556" t="s">
        <v>889</v>
      </c>
      <c r="C20" s="556">
        <v>25955</v>
      </c>
      <c r="D20" s="556">
        <v>0</v>
      </c>
      <c r="E20" s="556">
        <v>0</v>
      </c>
      <c r="F20" s="556">
        <v>0</v>
      </c>
      <c r="G20" s="556">
        <f t="shared" si="0"/>
        <v>25955</v>
      </c>
      <c r="H20" s="556">
        <v>248</v>
      </c>
      <c r="I20" s="556">
        <f t="shared" si="1"/>
        <v>643.684</v>
      </c>
      <c r="J20" s="556">
        <f t="shared" si="2"/>
        <v>321.842</v>
      </c>
      <c r="K20" s="556">
        <f t="shared" si="3"/>
        <v>321.842</v>
      </c>
      <c r="L20" s="556">
        <v>0</v>
      </c>
      <c r="M20" s="271"/>
      <c r="N20" s="271">
        <v>98.34</v>
      </c>
      <c r="O20" s="271">
        <v>32.78</v>
      </c>
      <c r="P20" s="271"/>
      <c r="Q20" s="271"/>
      <c r="R20" s="271"/>
      <c r="S20" s="639">
        <v>137.5</v>
      </c>
      <c r="T20" s="639">
        <f t="shared" si="4"/>
        <v>8.850655</v>
      </c>
    </row>
    <row r="21" spans="1:20" ht="12.75">
      <c r="A21" s="555">
        <v>11</v>
      </c>
      <c r="B21" s="556" t="s">
        <v>890</v>
      </c>
      <c r="C21" s="556">
        <v>62265</v>
      </c>
      <c r="D21" s="556">
        <v>1180</v>
      </c>
      <c r="E21" s="556">
        <v>0</v>
      </c>
      <c r="F21" s="556">
        <v>0</v>
      </c>
      <c r="G21" s="556">
        <f t="shared" si="0"/>
        <v>63445</v>
      </c>
      <c r="H21" s="556">
        <v>248</v>
      </c>
      <c r="I21" s="556">
        <f t="shared" si="1"/>
        <v>1573.436</v>
      </c>
      <c r="J21" s="556">
        <f t="shared" si="2"/>
        <v>786.718</v>
      </c>
      <c r="K21" s="556">
        <f t="shared" si="3"/>
        <v>786.718</v>
      </c>
      <c r="L21" s="556">
        <v>0</v>
      </c>
      <c r="M21" s="271"/>
      <c r="N21" s="271">
        <v>59.68</v>
      </c>
      <c r="O21" s="271">
        <v>19.89</v>
      </c>
      <c r="P21" s="271"/>
      <c r="Q21" s="271"/>
      <c r="R21" s="271"/>
      <c r="S21" s="639">
        <v>137.5</v>
      </c>
      <c r="T21" s="639">
        <f t="shared" si="4"/>
        <v>21.634745</v>
      </c>
    </row>
    <row r="22" spans="1:20" ht="12.75">
      <c r="A22" s="555">
        <v>12</v>
      </c>
      <c r="B22" s="556" t="s">
        <v>891</v>
      </c>
      <c r="C22" s="556">
        <v>117999</v>
      </c>
      <c r="D22" s="556">
        <v>0</v>
      </c>
      <c r="E22" s="556">
        <v>0</v>
      </c>
      <c r="F22" s="556">
        <v>0</v>
      </c>
      <c r="G22" s="556">
        <f t="shared" si="0"/>
        <v>117999</v>
      </c>
      <c r="H22" s="556">
        <v>248</v>
      </c>
      <c r="I22" s="556">
        <f t="shared" si="1"/>
        <v>2926.3752</v>
      </c>
      <c r="J22" s="556">
        <f t="shared" si="2"/>
        <v>1463.1876</v>
      </c>
      <c r="K22" s="556">
        <f t="shared" si="3"/>
        <v>1463.1876</v>
      </c>
      <c r="L22" s="556">
        <v>0</v>
      </c>
      <c r="M22" s="271"/>
      <c r="N22" s="271">
        <v>409.79</v>
      </c>
      <c r="O22" s="271">
        <v>136.6</v>
      </c>
      <c r="P22" s="271"/>
      <c r="Q22" s="271"/>
      <c r="R22" s="271"/>
      <c r="S22" s="639">
        <v>137.5</v>
      </c>
      <c r="T22" s="639">
        <f t="shared" si="4"/>
        <v>40.237659</v>
      </c>
    </row>
    <row r="23" spans="1:20" ht="12.75">
      <c r="A23" s="555">
        <v>13</v>
      </c>
      <c r="B23" s="556" t="s">
        <v>892</v>
      </c>
      <c r="C23" s="556">
        <v>191786</v>
      </c>
      <c r="D23" s="556">
        <v>1319</v>
      </c>
      <c r="E23" s="556">
        <v>0</v>
      </c>
      <c r="F23" s="556">
        <v>0</v>
      </c>
      <c r="G23" s="556">
        <f t="shared" si="0"/>
        <v>193105</v>
      </c>
      <c r="H23" s="556">
        <v>248</v>
      </c>
      <c r="I23" s="556">
        <f t="shared" si="1"/>
        <v>4789.004</v>
      </c>
      <c r="J23" s="556">
        <f>G23*H23*50/1000000</f>
        <v>2394.502</v>
      </c>
      <c r="K23" s="556">
        <f t="shared" si="3"/>
        <v>2394.502</v>
      </c>
      <c r="L23" s="556">
        <v>0</v>
      </c>
      <c r="M23" s="271"/>
      <c r="N23" s="271">
        <v>690.19</v>
      </c>
      <c r="O23" s="271">
        <v>230.06</v>
      </c>
      <c r="P23" s="271"/>
      <c r="Q23" s="271"/>
      <c r="R23" s="271"/>
      <c r="S23" s="639">
        <v>137.5</v>
      </c>
      <c r="T23" s="639">
        <f t="shared" si="4"/>
        <v>65.848805</v>
      </c>
    </row>
    <row r="24" spans="1:20" ht="12.75">
      <c r="A24" s="555">
        <v>14</v>
      </c>
      <c r="B24" s="556" t="s">
        <v>893</v>
      </c>
      <c r="C24" s="556">
        <v>48473</v>
      </c>
      <c r="D24" s="556">
        <v>1296</v>
      </c>
      <c r="E24" s="556">
        <v>0</v>
      </c>
      <c r="F24" s="556">
        <v>0</v>
      </c>
      <c r="G24" s="556">
        <f t="shared" si="0"/>
        <v>49769</v>
      </c>
      <c r="H24" s="556">
        <v>248</v>
      </c>
      <c r="I24" s="556">
        <f t="shared" si="1"/>
        <v>1234.2712</v>
      </c>
      <c r="J24" s="556">
        <f t="shared" si="2"/>
        <v>617.1356</v>
      </c>
      <c r="K24" s="556">
        <f>G24*H24*50/1000000</f>
        <v>617.1356</v>
      </c>
      <c r="L24" s="556">
        <v>0</v>
      </c>
      <c r="M24" s="271"/>
      <c r="N24" s="271">
        <f>179.24+18.77</f>
        <v>198.01000000000002</v>
      </c>
      <c r="O24" s="271">
        <f>59.75+6.26</f>
        <v>66.01</v>
      </c>
      <c r="P24" s="271"/>
      <c r="Q24" s="271"/>
      <c r="R24" s="271"/>
      <c r="S24" s="639">
        <v>137.5</v>
      </c>
      <c r="T24" s="639">
        <f t="shared" si="4"/>
        <v>16.971228999999997</v>
      </c>
    </row>
    <row r="25" spans="1:20" ht="12.75">
      <c r="A25" s="555">
        <v>15</v>
      </c>
      <c r="B25" s="556" t="s">
        <v>894</v>
      </c>
      <c r="C25" s="556">
        <v>22086</v>
      </c>
      <c r="D25" s="556">
        <v>0</v>
      </c>
      <c r="E25" s="556">
        <v>0</v>
      </c>
      <c r="F25" s="556">
        <v>0</v>
      </c>
      <c r="G25" s="556">
        <f t="shared" si="0"/>
        <v>22086</v>
      </c>
      <c r="H25" s="556">
        <v>248</v>
      </c>
      <c r="I25" s="556">
        <f t="shared" si="1"/>
        <v>547.7328</v>
      </c>
      <c r="J25" s="556">
        <f t="shared" si="2"/>
        <v>273.8664</v>
      </c>
      <c r="K25" s="556">
        <f t="shared" si="3"/>
        <v>273.8664</v>
      </c>
      <c r="L25" s="556">
        <v>0</v>
      </c>
      <c r="M25" s="271"/>
      <c r="N25" s="271">
        <v>111.31</v>
      </c>
      <c r="O25" s="271">
        <v>37.1</v>
      </c>
      <c r="P25" s="271"/>
      <c r="Q25" s="271"/>
      <c r="R25" s="271"/>
      <c r="S25" s="639">
        <v>137.5</v>
      </c>
      <c r="T25" s="639">
        <f t="shared" si="4"/>
        <v>7.531326</v>
      </c>
    </row>
    <row r="26" spans="1:20" ht="12.75">
      <c r="A26" s="555">
        <v>16</v>
      </c>
      <c r="B26" s="556" t="s">
        <v>895</v>
      </c>
      <c r="C26" s="556">
        <v>22799</v>
      </c>
      <c r="D26" s="556">
        <v>0</v>
      </c>
      <c r="E26" s="556">
        <v>0</v>
      </c>
      <c r="F26" s="556">
        <v>0</v>
      </c>
      <c r="G26" s="556">
        <f t="shared" si="0"/>
        <v>22799</v>
      </c>
      <c r="H26" s="556">
        <v>248</v>
      </c>
      <c r="I26" s="556">
        <f t="shared" si="1"/>
        <v>565.4152</v>
      </c>
      <c r="J26" s="556">
        <f t="shared" si="2"/>
        <v>282.7076</v>
      </c>
      <c r="K26" s="556">
        <f t="shared" si="3"/>
        <v>282.7076</v>
      </c>
      <c r="L26" s="556">
        <v>0</v>
      </c>
      <c r="M26" s="271"/>
      <c r="N26" s="271">
        <v>54.87</v>
      </c>
      <c r="O26" s="271">
        <v>18.29</v>
      </c>
      <c r="P26" s="271"/>
      <c r="Q26" s="271"/>
      <c r="R26" s="271"/>
      <c r="S26" s="639">
        <v>137.5</v>
      </c>
      <c r="T26" s="639">
        <f t="shared" si="4"/>
        <v>7.774459</v>
      </c>
    </row>
    <row r="27" spans="1:20" ht="12.75">
      <c r="A27" s="555">
        <v>17</v>
      </c>
      <c r="B27" s="556" t="s">
        <v>896</v>
      </c>
      <c r="C27" s="556">
        <v>103079</v>
      </c>
      <c r="D27" s="556">
        <v>0</v>
      </c>
      <c r="E27" s="556">
        <v>0</v>
      </c>
      <c r="F27" s="556">
        <v>0</v>
      </c>
      <c r="G27" s="556">
        <f t="shared" si="0"/>
        <v>103079</v>
      </c>
      <c r="H27" s="556">
        <v>248</v>
      </c>
      <c r="I27" s="556">
        <f t="shared" si="1"/>
        <v>2556.3592</v>
      </c>
      <c r="J27" s="556">
        <f t="shared" si="2"/>
        <v>1278.1796</v>
      </c>
      <c r="K27" s="556">
        <f t="shared" si="3"/>
        <v>1278.1796</v>
      </c>
      <c r="L27" s="556">
        <v>0</v>
      </c>
      <c r="M27" s="271"/>
      <c r="N27" s="271">
        <v>325.63</v>
      </c>
      <c r="O27" s="271">
        <v>108.54</v>
      </c>
      <c r="P27" s="271"/>
      <c r="Q27" s="271"/>
      <c r="R27" s="271"/>
      <c r="S27" s="639">
        <v>137.5</v>
      </c>
      <c r="T27" s="639">
        <f t="shared" si="4"/>
        <v>35.149938999999996</v>
      </c>
    </row>
    <row r="28" spans="1:20" ht="12.75">
      <c r="A28" s="555">
        <v>18</v>
      </c>
      <c r="B28" s="556" t="s">
        <v>897</v>
      </c>
      <c r="C28" s="556">
        <v>79059</v>
      </c>
      <c r="D28" s="556">
        <v>1541</v>
      </c>
      <c r="E28" s="556">
        <v>0</v>
      </c>
      <c r="F28" s="556">
        <v>0</v>
      </c>
      <c r="G28" s="556">
        <f t="shared" si="0"/>
        <v>80600</v>
      </c>
      <c r="H28" s="556">
        <v>248</v>
      </c>
      <c r="I28" s="556">
        <f t="shared" si="1"/>
        <v>1998.88</v>
      </c>
      <c r="J28" s="556">
        <f t="shared" si="2"/>
        <v>999.44</v>
      </c>
      <c r="K28" s="556">
        <f t="shared" si="3"/>
        <v>999.44</v>
      </c>
      <c r="L28" s="556">
        <v>0</v>
      </c>
      <c r="M28" s="271"/>
      <c r="N28" s="271">
        <v>264.91</v>
      </c>
      <c r="O28" s="271">
        <v>88.3</v>
      </c>
      <c r="P28" s="271"/>
      <c r="Q28" s="271"/>
      <c r="R28" s="271"/>
      <c r="S28" s="639">
        <v>137.5</v>
      </c>
      <c r="T28" s="639">
        <f t="shared" si="4"/>
        <v>27.4846</v>
      </c>
    </row>
    <row r="29" spans="1:20" ht="12.75">
      <c r="A29" s="555">
        <v>19</v>
      </c>
      <c r="B29" s="556" t="s">
        <v>898</v>
      </c>
      <c r="C29" s="556">
        <v>77993</v>
      </c>
      <c r="D29" s="556">
        <v>0</v>
      </c>
      <c r="E29" s="556">
        <v>0</v>
      </c>
      <c r="F29" s="556">
        <v>0</v>
      </c>
      <c r="G29" s="556">
        <f t="shared" si="0"/>
        <v>77993</v>
      </c>
      <c r="H29" s="556">
        <v>248</v>
      </c>
      <c r="I29" s="556">
        <f t="shared" si="1"/>
        <v>1934.2264</v>
      </c>
      <c r="J29" s="556">
        <f t="shared" si="2"/>
        <v>967.1132</v>
      </c>
      <c r="K29" s="556">
        <f t="shared" si="3"/>
        <v>967.1132</v>
      </c>
      <c r="L29" s="556">
        <v>0</v>
      </c>
      <c r="M29" s="271"/>
      <c r="N29" s="271">
        <v>240.08</v>
      </c>
      <c r="O29" s="271">
        <v>80.03</v>
      </c>
      <c r="P29" s="271"/>
      <c r="Q29" s="271"/>
      <c r="R29" s="271"/>
      <c r="S29" s="639">
        <v>137.5</v>
      </c>
      <c r="T29" s="639">
        <f t="shared" si="4"/>
        <v>26.595612999999997</v>
      </c>
    </row>
    <row r="30" spans="1:20" ht="12.75">
      <c r="A30" s="555">
        <v>20</v>
      </c>
      <c r="B30" s="556" t="s">
        <v>899</v>
      </c>
      <c r="C30" s="556">
        <v>90449</v>
      </c>
      <c r="D30" s="556">
        <v>258</v>
      </c>
      <c r="E30" s="556">
        <v>0</v>
      </c>
      <c r="F30" s="556">
        <v>0</v>
      </c>
      <c r="G30" s="556">
        <f t="shared" si="0"/>
        <v>90707</v>
      </c>
      <c r="H30" s="556">
        <v>248</v>
      </c>
      <c r="I30" s="556">
        <f t="shared" si="1"/>
        <v>2249.5336</v>
      </c>
      <c r="J30" s="556">
        <f t="shared" si="2"/>
        <v>1124.7668</v>
      </c>
      <c r="K30" s="556">
        <f t="shared" si="3"/>
        <v>1124.7668</v>
      </c>
      <c r="L30" s="556">
        <v>0</v>
      </c>
      <c r="M30" s="271"/>
      <c r="N30" s="271">
        <v>329.64</v>
      </c>
      <c r="O30" s="271">
        <v>109.88</v>
      </c>
      <c r="P30" s="271"/>
      <c r="Q30" s="271"/>
      <c r="R30" s="271"/>
      <c r="S30" s="639">
        <v>137.5</v>
      </c>
      <c r="T30" s="639">
        <f t="shared" si="4"/>
        <v>30.931087</v>
      </c>
    </row>
    <row r="31" spans="1:20" ht="12.75">
      <c r="A31" s="555">
        <v>21</v>
      </c>
      <c r="B31" s="556" t="s">
        <v>900</v>
      </c>
      <c r="C31" s="556">
        <v>93377</v>
      </c>
      <c r="D31" s="556">
        <v>2113</v>
      </c>
      <c r="E31" s="556">
        <v>0</v>
      </c>
      <c r="F31" s="556">
        <v>211</v>
      </c>
      <c r="G31" s="556">
        <f t="shared" si="0"/>
        <v>95701</v>
      </c>
      <c r="H31" s="556">
        <v>248</v>
      </c>
      <c r="I31" s="556">
        <f t="shared" si="1"/>
        <v>2373.3848</v>
      </c>
      <c r="J31" s="556">
        <f t="shared" si="2"/>
        <v>1186.6924</v>
      </c>
      <c r="K31" s="556">
        <f t="shared" si="3"/>
        <v>1186.6924</v>
      </c>
      <c r="L31" s="556">
        <v>0</v>
      </c>
      <c r="M31" s="271"/>
      <c r="N31" s="271">
        <v>215.81</v>
      </c>
      <c r="O31" s="271">
        <v>71.94</v>
      </c>
      <c r="P31" s="271"/>
      <c r="Q31" s="271"/>
      <c r="R31" s="271"/>
      <c r="S31" s="639">
        <v>137.5</v>
      </c>
      <c r="T31" s="639">
        <f t="shared" si="4"/>
        <v>32.634040999999996</v>
      </c>
    </row>
    <row r="32" spans="1:20" ht="12.75">
      <c r="A32" s="555">
        <v>22</v>
      </c>
      <c r="B32" s="556" t="s">
        <v>901</v>
      </c>
      <c r="C32" s="556">
        <v>64927</v>
      </c>
      <c r="D32" s="556">
        <v>212</v>
      </c>
      <c r="E32" s="556">
        <v>0</v>
      </c>
      <c r="F32" s="556">
        <v>0</v>
      </c>
      <c r="G32" s="556">
        <f t="shared" si="0"/>
        <v>65139</v>
      </c>
      <c r="H32" s="556">
        <v>248</v>
      </c>
      <c r="I32" s="556">
        <f t="shared" si="1"/>
        <v>1615.4472</v>
      </c>
      <c r="J32" s="556">
        <f t="shared" si="2"/>
        <v>807.7236</v>
      </c>
      <c r="K32" s="556">
        <f t="shared" si="3"/>
        <v>807.7236</v>
      </c>
      <c r="L32" s="556">
        <v>0</v>
      </c>
      <c r="M32" s="271"/>
      <c r="N32" s="271">
        <v>247.09</v>
      </c>
      <c r="O32" s="271">
        <v>82.36</v>
      </c>
      <c r="P32" s="271"/>
      <c r="Q32" s="271"/>
      <c r="R32" s="271"/>
      <c r="S32" s="639">
        <v>137.5</v>
      </c>
      <c r="T32" s="639">
        <f t="shared" si="4"/>
        <v>22.212398999999998</v>
      </c>
    </row>
    <row r="33" spans="1:20" ht="12.75">
      <c r="A33" s="555">
        <v>23</v>
      </c>
      <c r="B33" s="556" t="s">
        <v>902</v>
      </c>
      <c r="C33" s="556">
        <v>78189</v>
      </c>
      <c r="D33" s="556">
        <v>31</v>
      </c>
      <c r="E33" s="556">
        <v>0</v>
      </c>
      <c r="F33" s="556">
        <v>0</v>
      </c>
      <c r="G33" s="556">
        <f t="shared" si="0"/>
        <v>78220</v>
      </c>
      <c r="H33" s="559">
        <v>248</v>
      </c>
      <c r="I33" s="559">
        <f t="shared" si="1"/>
        <v>1939.856</v>
      </c>
      <c r="J33" s="559">
        <f t="shared" si="2"/>
        <v>969.928</v>
      </c>
      <c r="K33" s="559">
        <f t="shared" si="3"/>
        <v>969.928</v>
      </c>
      <c r="L33" s="559">
        <v>0</v>
      </c>
      <c r="M33" s="560"/>
      <c r="N33" s="560">
        <v>164.64</v>
      </c>
      <c r="O33" s="560">
        <v>54.88</v>
      </c>
      <c r="P33" s="560"/>
      <c r="Q33" s="560"/>
      <c r="R33" s="560"/>
      <c r="S33" s="639">
        <v>137.5</v>
      </c>
      <c r="T33" s="639">
        <f t="shared" si="4"/>
        <v>26.67302</v>
      </c>
    </row>
    <row r="34" spans="1:20" ht="16.5" customHeight="1">
      <c r="A34" s="555">
        <v>24</v>
      </c>
      <c r="B34" s="556" t="s">
        <v>903</v>
      </c>
      <c r="C34" s="556">
        <v>77186</v>
      </c>
      <c r="D34" s="556">
        <v>0</v>
      </c>
      <c r="E34" s="556">
        <v>0</v>
      </c>
      <c r="F34" s="556">
        <v>0</v>
      </c>
      <c r="G34" s="556">
        <f t="shared" si="0"/>
        <v>77186</v>
      </c>
      <c r="H34" s="559">
        <v>248</v>
      </c>
      <c r="I34" s="559">
        <f t="shared" si="1"/>
        <v>1914.2128</v>
      </c>
      <c r="J34" s="559">
        <f t="shared" si="2"/>
        <v>957.1064</v>
      </c>
      <c r="K34" s="559">
        <f t="shared" si="3"/>
        <v>957.1064</v>
      </c>
      <c r="L34" s="559">
        <v>0</v>
      </c>
      <c r="M34" s="561"/>
      <c r="N34" s="561">
        <v>131.72</v>
      </c>
      <c r="O34" s="561">
        <v>43.91</v>
      </c>
      <c r="P34" s="561"/>
      <c r="Q34" s="561"/>
      <c r="R34" s="562"/>
      <c r="S34" s="639">
        <v>137.5</v>
      </c>
      <c r="T34" s="639">
        <f t="shared" si="4"/>
        <v>26.320426</v>
      </c>
    </row>
    <row r="35" spans="1:20" ht="12.75" customHeight="1">
      <c r="A35" s="555">
        <v>25</v>
      </c>
      <c r="B35" s="556" t="s">
        <v>904</v>
      </c>
      <c r="C35" s="556">
        <v>33929</v>
      </c>
      <c r="D35" s="556">
        <v>662</v>
      </c>
      <c r="E35" s="556">
        <v>0</v>
      </c>
      <c r="F35" s="556">
        <v>0</v>
      </c>
      <c r="G35" s="556">
        <f t="shared" si="0"/>
        <v>34591</v>
      </c>
      <c r="H35" s="559">
        <v>248</v>
      </c>
      <c r="I35" s="559">
        <f t="shared" si="1"/>
        <v>857.8568</v>
      </c>
      <c r="J35" s="559">
        <f t="shared" si="2"/>
        <v>428.9284</v>
      </c>
      <c r="K35" s="559">
        <f t="shared" si="3"/>
        <v>428.9284</v>
      </c>
      <c r="L35" s="559">
        <v>0</v>
      </c>
      <c r="M35" s="562"/>
      <c r="N35" s="562">
        <v>0</v>
      </c>
      <c r="O35" s="562">
        <v>0</v>
      </c>
      <c r="P35" s="562"/>
      <c r="Q35" s="562"/>
      <c r="R35" s="562"/>
      <c r="S35" s="639">
        <v>137.5</v>
      </c>
      <c r="T35" s="639">
        <f t="shared" si="4"/>
        <v>11.795531</v>
      </c>
    </row>
    <row r="36" spans="1:20" ht="12.75" customHeight="1">
      <c r="A36" s="555">
        <v>26</v>
      </c>
      <c r="B36" s="556" t="s">
        <v>905</v>
      </c>
      <c r="C36" s="556">
        <v>45343</v>
      </c>
      <c r="D36" s="556">
        <v>204</v>
      </c>
      <c r="E36" s="556">
        <v>0</v>
      </c>
      <c r="F36" s="556">
        <v>0</v>
      </c>
      <c r="G36" s="556">
        <f t="shared" si="0"/>
        <v>45547</v>
      </c>
      <c r="H36" s="559">
        <v>248</v>
      </c>
      <c r="I36" s="559">
        <f t="shared" si="1"/>
        <v>1129.5656</v>
      </c>
      <c r="J36" s="559">
        <f t="shared" si="2"/>
        <v>564.7828</v>
      </c>
      <c r="K36" s="559">
        <f t="shared" si="3"/>
        <v>564.7828</v>
      </c>
      <c r="L36" s="559">
        <v>0</v>
      </c>
      <c r="M36" s="562"/>
      <c r="N36" s="562">
        <v>183</v>
      </c>
      <c r="O36" s="562">
        <v>61</v>
      </c>
      <c r="P36" s="562"/>
      <c r="Q36" s="562"/>
      <c r="R36" s="562"/>
      <c r="S36" s="639">
        <v>137.5</v>
      </c>
      <c r="T36" s="639">
        <f t="shared" si="4"/>
        <v>15.531526999999999</v>
      </c>
    </row>
    <row r="37" spans="1:20" ht="12.75">
      <c r="A37" s="555">
        <v>27</v>
      </c>
      <c r="B37" s="556" t="s">
        <v>906</v>
      </c>
      <c r="C37" s="556">
        <v>68606</v>
      </c>
      <c r="D37" s="556">
        <v>0</v>
      </c>
      <c r="E37" s="556">
        <v>0</v>
      </c>
      <c r="F37" s="556">
        <v>0</v>
      </c>
      <c r="G37" s="556">
        <f t="shared" si="0"/>
        <v>68606</v>
      </c>
      <c r="H37" s="559">
        <v>248</v>
      </c>
      <c r="I37" s="559">
        <f t="shared" si="1"/>
        <v>1701.4288</v>
      </c>
      <c r="J37" s="559">
        <f t="shared" si="2"/>
        <v>850.7144</v>
      </c>
      <c r="K37" s="559">
        <f t="shared" si="3"/>
        <v>850.7144</v>
      </c>
      <c r="L37" s="559">
        <v>0</v>
      </c>
      <c r="M37" s="561"/>
      <c r="N37" s="561">
        <v>235.4</v>
      </c>
      <c r="O37" s="561">
        <v>78.47</v>
      </c>
      <c r="P37" s="561"/>
      <c r="Q37" s="561"/>
      <c r="R37" s="561"/>
      <c r="S37" s="639">
        <v>137.5</v>
      </c>
      <c r="T37" s="639">
        <f t="shared" si="4"/>
        <v>23.394646</v>
      </c>
    </row>
    <row r="38" spans="1:20" ht="12.75">
      <c r="A38" s="555">
        <v>28</v>
      </c>
      <c r="B38" s="556" t="s">
        <v>907</v>
      </c>
      <c r="C38" s="556">
        <v>37154</v>
      </c>
      <c r="D38" s="556">
        <v>0</v>
      </c>
      <c r="E38" s="556">
        <v>0</v>
      </c>
      <c r="F38" s="556">
        <v>0</v>
      </c>
      <c r="G38" s="556">
        <f t="shared" si="0"/>
        <v>37154</v>
      </c>
      <c r="H38" s="559">
        <v>248</v>
      </c>
      <c r="I38" s="559">
        <f t="shared" si="1"/>
        <v>921.4192</v>
      </c>
      <c r="J38" s="559">
        <f t="shared" si="2"/>
        <v>460.7096</v>
      </c>
      <c r="K38" s="559">
        <f t="shared" si="3"/>
        <v>460.7096</v>
      </c>
      <c r="L38" s="559">
        <v>0</v>
      </c>
      <c r="M38" s="560"/>
      <c r="N38" s="560">
        <v>121.17</v>
      </c>
      <c r="O38" s="560">
        <v>40.39</v>
      </c>
      <c r="P38" s="560"/>
      <c r="Q38" s="560"/>
      <c r="R38" s="560"/>
      <c r="S38" s="639">
        <v>137.5</v>
      </c>
      <c r="T38" s="639">
        <f t="shared" si="4"/>
        <v>12.669514000000001</v>
      </c>
    </row>
    <row r="39" spans="1:20" ht="12.75">
      <c r="A39" s="555">
        <v>29</v>
      </c>
      <c r="B39" s="556" t="s">
        <v>908</v>
      </c>
      <c r="C39" s="556">
        <v>74801</v>
      </c>
      <c r="D39" s="556">
        <v>0</v>
      </c>
      <c r="E39" s="556">
        <v>0</v>
      </c>
      <c r="F39" s="556">
        <v>0</v>
      </c>
      <c r="G39" s="556">
        <f t="shared" si="0"/>
        <v>74801</v>
      </c>
      <c r="H39" s="559">
        <v>248</v>
      </c>
      <c r="I39" s="559">
        <f t="shared" si="1"/>
        <v>1855.0648</v>
      </c>
      <c r="J39" s="559">
        <f t="shared" si="2"/>
        <v>927.5324</v>
      </c>
      <c r="K39" s="559">
        <f t="shared" si="3"/>
        <v>927.5324</v>
      </c>
      <c r="L39" s="559">
        <v>0</v>
      </c>
      <c r="M39" s="563"/>
      <c r="N39" s="563">
        <v>309.51</v>
      </c>
      <c r="O39" s="563">
        <v>103.17</v>
      </c>
      <c r="P39" s="563"/>
      <c r="Q39" s="563"/>
      <c r="R39" s="563"/>
      <c r="S39" s="639">
        <v>137.5</v>
      </c>
      <c r="T39" s="639">
        <f t="shared" si="4"/>
        <v>25.507141</v>
      </c>
    </row>
    <row r="40" spans="1:20" ht="25.5" customHeight="1">
      <c r="A40" s="555">
        <v>30</v>
      </c>
      <c r="B40" s="555" t="s">
        <v>909</v>
      </c>
      <c r="C40" s="556">
        <v>31017</v>
      </c>
      <c r="D40" s="556">
        <v>0</v>
      </c>
      <c r="E40" s="556">
        <v>0</v>
      </c>
      <c r="F40" s="556">
        <v>0</v>
      </c>
      <c r="G40" s="556">
        <f t="shared" si="0"/>
        <v>31017</v>
      </c>
      <c r="H40" s="559">
        <v>248</v>
      </c>
      <c r="I40" s="559">
        <f t="shared" si="1"/>
        <v>769.2216</v>
      </c>
      <c r="J40" s="559">
        <f t="shared" si="2"/>
        <v>384.6108</v>
      </c>
      <c r="K40" s="559">
        <f t="shared" si="3"/>
        <v>384.6108</v>
      </c>
      <c r="L40" s="559">
        <v>0</v>
      </c>
      <c r="M40" s="560"/>
      <c r="N40" s="560">
        <v>95.81</v>
      </c>
      <c r="O40" s="560">
        <v>31.94</v>
      </c>
      <c r="P40" s="560"/>
      <c r="Q40" s="560"/>
      <c r="R40" s="560"/>
      <c r="S40" s="639">
        <v>137.5</v>
      </c>
      <c r="T40" s="639">
        <f t="shared" si="4"/>
        <v>10.576797</v>
      </c>
    </row>
    <row r="41" spans="1:20" ht="12.75">
      <c r="A41" s="555">
        <v>31</v>
      </c>
      <c r="B41" s="556" t="s">
        <v>910</v>
      </c>
      <c r="C41" s="556">
        <v>48067</v>
      </c>
      <c r="D41" s="556">
        <v>0</v>
      </c>
      <c r="E41" s="556">
        <v>0</v>
      </c>
      <c r="F41" s="556">
        <v>0</v>
      </c>
      <c r="G41" s="556">
        <f t="shared" si="0"/>
        <v>48067</v>
      </c>
      <c r="H41" s="559">
        <v>248</v>
      </c>
      <c r="I41" s="559">
        <f t="shared" si="1"/>
        <v>1192.0616</v>
      </c>
      <c r="J41" s="559">
        <f t="shared" si="2"/>
        <v>596.0308</v>
      </c>
      <c r="K41" s="559">
        <f t="shared" si="3"/>
        <v>596.0308</v>
      </c>
      <c r="L41" s="559">
        <v>0</v>
      </c>
      <c r="M41" s="560"/>
      <c r="N41" s="560">
        <v>185.53</v>
      </c>
      <c r="O41" s="560">
        <v>61.84</v>
      </c>
      <c r="P41" s="560"/>
      <c r="Q41" s="560"/>
      <c r="R41" s="560"/>
      <c r="S41" s="639">
        <v>137.5</v>
      </c>
      <c r="T41" s="639">
        <f t="shared" si="4"/>
        <v>16.390847</v>
      </c>
    </row>
    <row r="42" spans="1:20" ht="12.75">
      <c r="A42" s="555">
        <v>32</v>
      </c>
      <c r="B42" s="556" t="s">
        <v>911</v>
      </c>
      <c r="C42" s="556">
        <v>76848</v>
      </c>
      <c r="D42" s="556">
        <v>0</v>
      </c>
      <c r="E42" s="556">
        <v>0</v>
      </c>
      <c r="F42" s="556">
        <v>0</v>
      </c>
      <c r="G42" s="556">
        <f t="shared" si="0"/>
        <v>76848</v>
      </c>
      <c r="H42" s="559">
        <v>248</v>
      </c>
      <c r="I42" s="559">
        <f t="shared" si="1"/>
        <v>1905.8304</v>
      </c>
      <c r="J42" s="559">
        <f t="shared" si="2"/>
        <v>952.9152</v>
      </c>
      <c r="K42" s="559">
        <f t="shared" si="3"/>
        <v>952.9152</v>
      </c>
      <c r="L42" s="559">
        <v>0</v>
      </c>
      <c r="M42" s="560"/>
      <c r="N42" s="560">
        <v>303.83</v>
      </c>
      <c r="O42" s="560">
        <v>101.28</v>
      </c>
      <c r="P42" s="560"/>
      <c r="Q42" s="560"/>
      <c r="R42" s="560"/>
      <c r="S42" s="639">
        <v>137.5</v>
      </c>
      <c r="T42" s="639">
        <f t="shared" si="4"/>
        <v>26.205168000000004</v>
      </c>
    </row>
    <row r="43" spans="1:20" ht="12.75">
      <c r="A43" s="555">
        <v>33</v>
      </c>
      <c r="B43" s="556" t="s">
        <v>912</v>
      </c>
      <c r="C43" s="556">
        <v>42574</v>
      </c>
      <c r="D43" s="556">
        <v>0</v>
      </c>
      <c r="E43" s="556">
        <v>0</v>
      </c>
      <c r="F43" s="556">
        <v>0</v>
      </c>
      <c r="G43" s="556">
        <f t="shared" si="0"/>
        <v>42574</v>
      </c>
      <c r="H43" s="559">
        <v>248</v>
      </c>
      <c r="I43" s="559">
        <f t="shared" si="1"/>
        <v>1055.8352</v>
      </c>
      <c r="J43" s="559">
        <f t="shared" si="2"/>
        <v>527.9176</v>
      </c>
      <c r="K43" s="559">
        <f t="shared" si="3"/>
        <v>527.9176</v>
      </c>
      <c r="L43" s="559">
        <v>0</v>
      </c>
      <c r="M43" s="560"/>
      <c r="N43" s="560">
        <v>150.61</v>
      </c>
      <c r="O43" s="560">
        <v>50.2</v>
      </c>
      <c r="P43" s="560"/>
      <c r="Q43" s="560"/>
      <c r="R43" s="560"/>
      <c r="S43" s="639">
        <v>137.5</v>
      </c>
      <c r="T43" s="639">
        <f t="shared" si="4"/>
        <v>14.517733999999999</v>
      </c>
    </row>
    <row r="44" spans="1:20" ht="12.75">
      <c r="A44" s="557" t="s">
        <v>7</v>
      </c>
      <c r="B44" s="556" t="s">
        <v>17</v>
      </c>
      <c r="C44" s="556">
        <f>SUM(C11:C43)</f>
        <v>2589542</v>
      </c>
      <c r="D44" s="556">
        <f aca="true" t="shared" si="5" ref="D44:K44">SUM(D11:D43)</f>
        <v>15256</v>
      </c>
      <c r="E44" s="556">
        <f t="shared" si="5"/>
        <v>0</v>
      </c>
      <c r="F44" s="556">
        <f t="shared" si="5"/>
        <v>211</v>
      </c>
      <c r="G44" s="556">
        <f t="shared" si="5"/>
        <v>2605009</v>
      </c>
      <c r="H44" s="559">
        <v>248</v>
      </c>
      <c r="I44" s="559">
        <f t="shared" si="5"/>
        <v>64604.22320000001</v>
      </c>
      <c r="J44" s="559">
        <f t="shared" si="5"/>
        <v>32302.111600000004</v>
      </c>
      <c r="K44" s="559">
        <f t="shared" si="5"/>
        <v>32302.111600000004</v>
      </c>
      <c r="L44" s="559">
        <v>0</v>
      </c>
      <c r="M44" s="560"/>
      <c r="N44" s="560">
        <v>8372.52</v>
      </c>
      <c r="O44" s="560">
        <v>2790.84</v>
      </c>
      <c r="P44" s="560"/>
      <c r="Q44" s="560"/>
      <c r="R44" s="560"/>
      <c r="S44" s="639">
        <v>137.5</v>
      </c>
      <c r="T44" s="640">
        <f>SUM(T11:T43)</f>
        <v>888.308069</v>
      </c>
    </row>
    <row r="45" spans="1:20" ht="12.75">
      <c r="A45" s="273"/>
      <c r="B45" s="273"/>
      <c r="C45" s="273"/>
      <c r="D45" s="273"/>
      <c r="E45" s="273"/>
      <c r="F45" s="273"/>
      <c r="G45" s="273"/>
      <c r="H45" s="273"/>
      <c r="I45" s="266"/>
      <c r="J45" s="266"/>
      <c r="K45" s="266"/>
      <c r="L45" s="266"/>
      <c r="M45" s="266"/>
      <c r="N45" s="266"/>
      <c r="O45" s="266"/>
      <c r="P45" s="266"/>
      <c r="Q45" s="266"/>
      <c r="R45" s="266"/>
      <c r="S45" s="266"/>
      <c r="T45" s="266"/>
    </row>
    <row r="46" spans="1:20" ht="12.75">
      <c r="A46" s="274" t="s">
        <v>8</v>
      </c>
      <c r="B46" s="275"/>
      <c r="C46" s="275"/>
      <c r="D46" s="273"/>
      <c r="E46" s="273"/>
      <c r="F46" s="273"/>
      <c r="G46" s="273"/>
      <c r="H46" s="273"/>
      <c r="I46" s="266"/>
      <c r="J46" s="266"/>
      <c r="K46" s="266"/>
      <c r="L46" s="266"/>
      <c r="M46" s="266"/>
      <c r="N46" s="266"/>
      <c r="O46" s="266"/>
      <c r="P46" s="266"/>
      <c r="Q46" s="266"/>
      <c r="R46" s="266"/>
      <c r="S46" s="266"/>
      <c r="T46" s="266"/>
    </row>
    <row r="47" spans="1:20" ht="12.75">
      <c r="A47" s="276" t="s">
        <v>9</v>
      </c>
      <c r="B47" s="276"/>
      <c r="C47" s="276"/>
      <c r="I47" s="266"/>
      <c r="J47" s="266"/>
      <c r="K47" s="266"/>
      <c r="L47" s="266"/>
      <c r="M47" s="266"/>
      <c r="N47" s="266"/>
      <c r="O47" s="266"/>
      <c r="P47" s="266"/>
      <c r="Q47" s="266"/>
      <c r="R47" s="266"/>
      <c r="S47" s="266"/>
      <c r="T47" s="266"/>
    </row>
    <row r="48" spans="1:20" ht="15.75">
      <c r="A48" s="276" t="s">
        <v>10</v>
      </c>
      <c r="B48" s="276"/>
      <c r="C48" s="276"/>
      <c r="I48" s="266"/>
      <c r="J48" s="266"/>
      <c r="K48" s="266"/>
      <c r="L48" s="266"/>
      <c r="M48" s="266"/>
      <c r="N48" s="266"/>
      <c r="O48" s="266"/>
      <c r="P48" s="266"/>
      <c r="Q48" s="266"/>
      <c r="R48" s="794" t="s">
        <v>929</v>
      </c>
      <c r="S48" s="794"/>
      <c r="T48" s="794"/>
    </row>
    <row r="49" spans="1:20" ht="15.75">
      <c r="A49" s="276"/>
      <c r="B49" s="276"/>
      <c r="C49" s="276"/>
      <c r="I49" s="266"/>
      <c r="J49" s="266"/>
      <c r="K49" s="266"/>
      <c r="L49" s="266"/>
      <c r="M49" s="266"/>
      <c r="N49" s="266"/>
      <c r="O49" s="266"/>
      <c r="P49" s="266"/>
      <c r="Q49" s="266"/>
      <c r="R49" s="794" t="s">
        <v>476</v>
      </c>
      <c r="S49" s="794"/>
      <c r="T49" s="794"/>
    </row>
    <row r="50" spans="1:20" ht="15.75">
      <c r="A50" s="276"/>
      <c r="B50" s="276"/>
      <c r="C50" s="276"/>
      <c r="I50" s="266"/>
      <c r="J50" s="266"/>
      <c r="K50" s="266"/>
      <c r="L50" s="266"/>
      <c r="M50" s="266"/>
      <c r="N50" s="266"/>
      <c r="O50" s="266"/>
      <c r="P50" s="266"/>
      <c r="Q50" s="266"/>
      <c r="R50" s="794" t="s">
        <v>1089</v>
      </c>
      <c r="S50" s="794"/>
      <c r="T50" s="794"/>
    </row>
    <row r="51" spans="1:20" ht="12.75">
      <c r="A51" s="276" t="s">
        <v>12</v>
      </c>
      <c r="H51" s="276"/>
      <c r="I51" s="266"/>
      <c r="J51" s="276"/>
      <c r="K51" s="276"/>
      <c r="L51" s="276"/>
      <c r="M51" s="276"/>
      <c r="N51" s="276"/>
      <c r="O51" s="276"/>
      <c r="P51" s="276"/>
      <c r="Q51" s="276"/>
      <c r="R51" s="681"/>
      <c r="S51" s="681"/>
      <c r="T51" s="276"/>
    </row>
    <row r="52" spans="9:20" ht="12.75">
      <c r="I52" s="276"/>
      <c r="J52" s="681"/>
      <c r="K52" s="681"/>
      <c r="L52" s="681"/>
      <c r="M52" s="681"/>
      <c r="N52" s="681"/>
      <c r="O52" s="681"/>
      <c r="P52" s="681"/>
      <c r="Q52" s="681"/>
      <c r="R52" s="681"/>
      <c r="S52" s="681"/>
      <c r="T52" s="681"/>
    </row>
    <row r="53" spans="9:20" ht="12.75">
      <c r="I53" s="681"/>
      <c r="J53" s="681"/>
      <c r="K53" s="681"/>
      <c r="L53" s="681"/>
      <c r="M53" s="681"/>
      <c r="N53" s="681"/>
      <c r="O53" s="681"/>
      <c r="P53" s="681"/>
      <c r="Q53" s="681"/>
      <c r="R53" s="681"/>
      <c r="S53" s="681"/>
      <c r="T53" s="681"/>
    </row>
    <row r="54" spans="1:20" ht="12.75">
      <c r="A54" s="276"/>
      <c r="B54" s="276"/>
      <c r="I54" s="266"/>
      <c r="J54" s="276"/>
      <c r="K54" s="276"/>
      <c r="L54" s="276"/>
      <c r="M54" s="276"/>
      <c r="N54" s="276"/>
      <c r="O54" s="276"/>
      <c r="P54" s="276"/>
      <c r="Q54" s="276"/>
      <c r="R54" s="276"/>
      <c r="S54" s="276"/>
      <c r="T54" s="276"/>
    </row>
    <row r="55" spans="1:20" ht="12.75">
      <c r="A55" s="564"/>
      <c r="B55" s="564"/>
      <c r="C55" s="564"/>
      <c r="D55" s="564"/>
      <c r="E55" s="564"/>
      <c r="F55" s="564"/>
      <c r="G55" s="564"/>
      <c r="H55" s="564"/>
      <c r="I55" s="564"/>
      <c r="J55" s="564"/>
      <c r="K55" s="564"/>
      <c r="L55" s="564"/>
      <c r="M55" s="564"/>
      <c r="N55" s="564"/>
      <c r="O55" s="564"/>
      <c r="P55" s="564"/>
      <c r="Q55" s="564"/>
      <c r="R55" s="564"/>
      <c r="S55" s="564"/>
      <c r="T55" s="564"/>
    </row>
    <row r="56" spans="1:20" ht="12.75">
      <c r="A56" s="564"/>
      <c r="B56" s="564"/>
      <c r="C56" s="564"/>
      <c r="D56" s="564"/>
      <c r="E56" s="564"/>
      <c r="F56" s="564"/>
      <c r="G56" s="564"/>
      <c r="H56" s="564"/>
      <c r="I56" s="564"/>
      <c r="J56" s="564"/>
      <c r="K56" s="564"/>
      <c r="L56" s="564"/>
      <c r="M56" s="564"/>
      <c r="N56" s="564"/>
      <c r="O56" s="564"/>
      <c r="P56" s="564"/>
      <c r="Q56" s="564"/>
      <c r="R56" s="564"/>
      <c r="S56" s="564"/>
      <c r="T56" s="564"/>
    </row>
  </sheetData>
  <sheetProtection/>
  <mergeCells count="18">
    <mergeCell ref="R48:T48"/>
    <mergeCell ref="R49:T49"/>
    <mergeCell ref="A7:B7"/>
    <mergeCell ref="A4:T5"/>
    <mergeCell ref="A2:T2"/>
    <mergeCell ref="A3:T3"/>
    <mergeCell ref="H8:H9"/>
    <mergeCell ref="I8:L8"/>
    <mergeCell ref="R50:T50"/>
    <mergeCell ref="G1:I1"/>
    <mergeCell ref="A6:T6"/>
    <mergeCell ref="Q1:T1"/>
    <mergeCell ref="M8:R8"/>
    <mergeCell ref="S8:T8"/>
    <mergeCell ref="L7:T7"/>
    <mergeCell ref="A8:A9"/>
    <mergeCell ref="B8:B9"/>
    <mergeCell ref="C8:G8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70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7"/>
  <sheetViews>
    <sheetView view="pageBreakPreview" zoomScaleNormal="70" zoomScaleSheetLayoutView="100" zoomScalePageLayoutView="0" workbookViewId="0" topLeftCell="A8">
      <selection activeCell="T11" sqref="T11"/>
    </sheetView>
  </sheetViews>
  <sheetFormatPr defaultColWidth="9.140625" defaultRowHeight="12.75"/>
  <cols>
    <col min="1" max="1" width="5.57421875" style="266" customWidth="1"/>
    <col min="2" max="2" width="14.00390625" style="266" customWidth="1"/>
    <col min="3" max="3" width="10.28125" style="266" customWidth="1"/>
    <col min="4" max="4" width="8.421875" style="266" customWidth="1"/>
    <col min="5" max="6" width="9.8515625" style="266" customWidth="1"/>
    <col min="7" max="7" width="10.8515625" style="266" customWidth="1"/>
    <col min="8" max="8" width="12.8515625" style="266" customWidth="1"/>
    <col min="9" max="9" width="8.7109375" style="254" customWidth="1"/>
    <col min="10" max="11" width="8.00390625" style="254" customWidth="1"/>
    <col min="12" max="14" width="8.140625" style="254" customWidth="1"/>
    <col min="15" max="15" width="8.421875" style="254" customWidth="1"/>
    <col min="16" max="18" width="8.140625" style="254" customWidth="1"/>
    <col min="19" max="19" width="10.421875" style="254" customWidth="1"/>
    <col min="20" max="20" width="12.57421875" style="254" customWidth="1"/>
    <col min="21" max="16384" width="9.140625" style="254" customWidth="1"/>
  </cols>
  <sheetData>
    <row r="1" spans="7:20" ht="12.75" customHeight="1">
      <c r="G1" s="1074"/>
      <c r="H1" s="1074"/>
      <c r="I1" s="1074"/>
      <c r="J1" s="266"/>
      <c r="K1" s="266"/>
      <c r="L1" s="266"/>
      <c r="M1" s="266"/>
      <c r="N1" s="266"/>
      <c r="O1" s="266"/>
      <c r="P1" s="266"/>
      <c r="Q1" s="266"/>
      <c r="R1" s="266"/>
      <c r="S1" s="1076" t="s">
        <v>531</v>
      </c>
      <c r="T1" s="1076"/>
    </row>
    <row r="2" spans="1:20" ht="15.75">
      <c r="A2" s="1084" t="s">
        <v>0</v>
      </c>
      <c r="B2" s="1084"/>
      <c r="C2" s="1084"/>
      <c r="D2" s="1084"/>
      <c r="E2" s="1084"/>
      <c r="F2" s="1084"/>
      <c r="G2" s="1084"/>
      <c r="H2" s="1084"/>
      <c r="I2" s="1084"/>
      <c r="J2" s="1084"/>
      <c r="K2" s="1084"/>
      <c r="L2" s="1084"/>
      <c r="M2" s="1084"/>
      <c r="N2" s="1084"/>
      <c r="O2" s="1084"/>
      <c r="P2" s="1084"/>
      <c r="Q2" s="1084"/>
      <c r="R2" s="1084"/>
      <c r="S2" s="1084"/>
      <c r="T2" s="1084"/>
    </row>
    <row r="3" spans="1:20" ht="18">
      <c r="A3" s="1085" t="s">
        <v>697</v>
      </c>
      <c r="B3" s="1085"/>
      <c r="C3" s="1085"/>
      <c r="D3" s="1085"/>
      <c r="E3" s="1085"/>
      <c r="F3" s="1085"/>
      <c r="G3" s="1085"/>
      <c r="H3" s="1085"/>
      <c r="I3" s="1085"/>
      <c r="J3" s="1085"/>
      <c r="K3" s="1085"/>
      <c r="L3" s="1085"/>
      <c r="M3" s="1085"/>
      <c r="N3" s="1085"/>
      <c r="O3" s="1085"/>
      <c r="P3" s="1085"/>
      <c r="Q3" s="1085"/>
      <c r="R3" s="1085"/>
      <c r="S3" s="1085"/>
      <c r="T3" s="1085"/>
    </row>
    <row r="4" spans="1:20" ht="12.75" customHeight="1">
      <c r="A4" s="1083" t="s">
        <v>706</v>
      </c>
      <c r="B4" s="1083"/>
      <c r="C4" s="1083"/>
      <c r="D4" s="1083"/>
      <c r="E4" s="1083"/>
      <c r="F4" s="1083"/>
      <c r="G4" s="1083"/>
      <c r="H4" s="1083"/>
      <c r="I4" s="1083"/>
      <c r="J4" s="1083"/>
      <c r="K4" s="1083"/>
      <c r="L4" s="1083"/>
      <c r="M4" s="1083"/>
      <c r="N4" s="1083"/>
      <c r="O4" s="1083"/>
      <c r="P4" s="1083"/>
      <c r="Q4" s="1083"/>
      <c r="R4" s="1083"/>
      <c r="S4" s="1083"/>
      <c r="T4" s="1083"/>
    </row>
    <row r="5" spans="1:20" s="255" customFormat="1" ht="7.5" customHeight="1">
      <c r="A5" s="1083"/>
      <c r="B5" s="1083"/>
      <c r="C5" s="1083"/>
      <c r="D5" s="1083"/>
      <c r="E5" s="1083"/>
      <c r="F5" s="1083"/>
      <c r="G5" s="1083"/>
      <c r="H5" s="1083"/>
      <c r="I5" s="1083"/>
      <c r="J5" s="1083"/>
      <c r="K5" s="1083"/>
      <c r="L5" s="1083"/>
      <c r="M5" s="1083"/>
      <c r="N5" s="1083"/>
      <c r="O5" s="1083"/>
      <c r="P5" s="1083"/>
      <c r="Q5" s="1083"/>
      <c r="R5" s="1083"/>
      <c r="S5" s="1083"/>
      <c r="T5" s="1083"/>
    </row>
    <row r="6" spans="1:20" ht="12.75">
      <c r="A6" s="1075"/>
      <c r="B6" s="1075"/>
      <c r="C6" s="1075"/>
      <c r="D6" s="1075"/>
      <c r="E6" s="1075"/>
      <c r="F6" s="1075"/>
      <c r="G6" s="1075"/>
      <c r="H6" s="1075"/>
      <c r="I6" s="1075"/>
      <c r="J6" s="1075"/>
      <c r="K6" s="1075"/>
      <c r="L6" s="1075"/>
      <c r="M6" s="1075"/>
      <c r="N6" s="1075"/>
      <c r="O6" s="1075"/>
      <c r="P6" s="1075"/>
      <c r="Q6" s="1075"/>
      <c r="R6" s="1075"/>
      <c r="S6" s="1075"/>
      <c r="T6" s="1075"/>
    </row>
    <row r="7" spans="1:20" ht="12.75">
      <c r="A7" s="1082" t="s">
        <v>158</v>
      </c>
      <c r="B7" s="1082"/>
      <c r="H7" s="298"/>
      <c r="I7" s="266"/>
      <c r="J7" s="266"/>
      <c r="K7" s="266"/>
      <c r="L7" s="1078"/>
      <c r="M7" s="1078"/>
      <c r="N7" s="1078"/>
      <c r="O7" s="1078"/>
      <c r="P7" s="1078"/>
      <c r="Q7" s="1078"/>
      <c r="R7" s="1078"/>
      <c r="S7" s="1078"/>
      <c r="T7" s="1078"/>
    </row>
    <row r="8" spans="1:20" ht="52.5" customHeight="1">
      <c r="A8" s="1002" t="s">
        <v>2</v>
      </c>
      <c r="B8" s="1002" t="s">
        <v>3</v>
      </c>
      <c r="C8" s="1079" t="s">
        <v>483</v>
      </c>
      <c r="D8" s="1080"/>
      <c r="E8" s="1080"/>
      <c r="F8" s="1080"/>
      <c r="G8" s="1081"/>
      <c r="H8" s="1086" t="s">
        <v>83</v>
      </c>
      <c r="I8" s="1079" t="s">
        <v>84</v>
      </c>
      <c r="J8" s="1080"/>
      <c r="K8" s="1080"/>
      <c r="L8" s="1081"/>
      <c r="M8" s="1002" t="s">
        <v>648</v>
      </c>
      <c r="N8" s="1002"/>
      <c r="O8" s="1002"/>
      <c r="P8" s="1002"/>
      <c r="Q8" s="1002"/>
      <c r="R8" s="1002"/>
      <c r="S8" s="1077" t="s">
        <v>847</v>
      </c>
      <c r="T8" s="1077"/>
    </row>
    <row r="9" spans="1:20" ht="57.75" customHeight="1">
      <c r="A9" s="1002"/>
      <c r="B9" s="1002"/>
      <c r="C9" s="299" t="s">
        <v>5</v>
      </c>
      <c r="D9" s="299" t="s">
        <v>6</v>
      </c>
      <c r="E9" s="299" t="s">
        <v>355</v>
      </c>
      <c r="F9" s="300" t="s">
        <v>99</v>
      </c>
      <c r="G9" s="300" t="s">
        <v>225</v>
      </c>
      <c r="H9" s="1087"/>
      <c r="I9" s="319" t="s">
        <v>88</v>
      </c>
      <c r="J9" s="319" t="s">
        <v>19</v>
      </c>
      <c r="K9" s="319" t="s">
        <v>41</v>
      </c>
      <c r="L9" s="319" t="s">
        <v>684</v>
      </c>
      <c r="M9" s="327" t="s">
        <v>17</v>
      </c>
      <c r="N9" s="593" t="s">
        <v>1063</v>
      </c>
      <c r="O9" s="593" t="s">
        <v>1064</v>
      </c>
      <c r="P9" s="327" t="s">
        <v>651</v>
      </c>
      <c r="Q9" s="327" t="s">
        <v>652</v>
      </c>
      <c r="R9" s="327" t="s">
        <v>653</v>
      </c>
      <c r="S9" s="340" t="s">
        <v>860</v>
      </c>
      <c r="T9" s="340" t="s">
        <v>858</v>
      </c>
    </row>
    <row r="10" spans="1:20" s="336" customFormat="1" ht="12.75">
      <c r="A10" s="334">
        <v>1</v>
      </c>
      <c r="B10" s="334">
        <v>2</v>
      </c>
      <c r="C10" s="334">
        <v>3</v>
      </c>
      <c r="D10" s="334">
        <v>4</v>
      </c>
      <c r="E10" s="334">
        <v>5</v>
      </c>
      <c r="F10" s="334">
        <v>6</v>
      </c>
      <c r="G10" s="334">
        <v>7</v>
      </c>
      <c r="H10" s="334">
        <v>8</v>
      </c>
      <c r="I10" s="334">
        <v>9</v>
      </c>
      <c r="J10" s="334">
        <v>10</v>
      </c>
      <c r="K10" s="334">
        <v>11</v>
      </c>
      <c r="L10" s="334">
        <v>12</v>
      </c>
      <c r="M10" s="334">
        <v>13</v>
      </c>
      <c r="N10" s="334">
        <v>14</v>
      </c>
      <c r="O10" s="334">
        <v>15</v>
      </c>
      <c r="P10" s="334">
        <v>16</v>
      </c>
      <c r="Q10" s="334">
        <v>17</v>
      </c>
      <c r="R10" s="334">
        <v>18</v>
      </c>
      <c r="S10" s="334">
        <v>19</v>
      </c>
      <c r="T10" s="334">
        <v>20</v>
      </c>
    </row>
    <row r="11" spans="1:20" ht="12.75">
      <c r="A11" s="556">
        <v>1</v>
      </c>
      <c r="B11" s="556" t="s">
        <v>879</v>
      </c>
      <c r="C11" s="556">
        <v>104698</v>
      </c>
      <c r="D11" s="556">
        <v>648</v>
      </c>
      <c r="E11" s="556">
        <v>668</v>
      </c>
      <c r="F11" s="556">
        <v>0</v>
      </c>
      <c r="G11" s="556">
        <v>106014</v>
      </c>
      <c r="H11" s="556">
        <v>248</v>
      </c>
      <c r="I11" s="556">
        <f>J11+K11</f>
        <v>3943.7208</v>
      </c>
      <c r="J11" s="556">
        <f>G11*H11*75/1000000</f>
        <v>1971.8604</v>
      </c>
      <c r="K11" s="556">
        <f>G11*H11*75/1000000</f>
        <v>1971.8604</v>
      </c>
      <c r="L11" s="556">
        <v>0</v>
      </c>
      <c r="M11" s="271"/>
      <c r="N11" s="271">
        <v>297.43</v>
      </c>
      <c r="O11" s="271">
        <v>99.14</v>
      </c>
      <c r="P11" s="271"/>
      <c r="Q11" s="271"/>
      <c r="R11" s="271"/>
      <c r="S11" s="639">
        <v>137.5</v>
      </c>
      <c r="T11" s="639">
        <f>I11*1375/100000</f>
        <v>54.226161</v>
      </c>
    </row>
    <row r="12" spans="1:20" ht="12.75">
      <c r="A12" s="556">
        <v>2</v>
      </c>
      <c r="B12" s="556" t="s">
        <v>881</v>
      </c>
      <c r="C12" s="556">
        <v>37661</v>
      </c>
      <c r="D12" s="556">
        <v>0</v>
      </c>
      <c r="E12" s="556">
        <v>247</v>
      </c>
      <c r="F12" s="556">
        <v>0</v>
      </c>
      <c r="G12" s="556">
        <v>37908</v>
      </c>
      <c r="H12" s="556">
        <v>248</v>
      </c>
      <c r="I12" s="556">
        <f aca="true" t="shared" si="0" ref="I12:I43">J12+K12</f>
        <v>1410.1776</v>
      </c>
      <c r="J12" s="556">
        <f aca="true" t="shared" si="1" ref="J12:J43">G12*H12*75/1000000</f>
        <v>705.0888</v>
      </c>
      <c r="K12" s="556">
        <f aca="true" t="shared" si="2" ref="K12:K43">G12*H12*75/1000000</f>
        <v>705.0888</v>
      </c>
      <c r="L12" s="556">
        <v>0</v>
      </c>
      <c r="M12" s="271"/>
      <c r="N12" s="271">
        <v>174.95</v>
      </c>
      <c r="O12" s="271">
        <v>58.32</v>
      </c>
      <c r="P12" s="271"/>
      <c r="Q12" s="271"/>
      <c r="R12" s="271"/>
      <c r="S12" s="639">
        <v>137.5</v>
      </c>
      <c r="T12" s="639">
        <f aca="true" t="shared" si="3" ref="T12:T43">I12*1375/100000</f>
        <v>19.389941999999998</v>
      </c>
    </row>
    <row r="13" spans="1:20" ht="12.75">
      <c r="A13" s="556">
        <v>3</v>
      </c>
      <c r="B13" s="556" t="s">
        <v>882</v>
      </c>
      <c r="C13" s="556">
        <v>72981</v>
      </c>
      <c r="D13" s="556">
        <v>176</v>
      </c>
      <c r="E13" s="556">
        <v>168</v>
      </c>
      <c r="F13" s="556">
        <v>0</v>
      </c>
      <c r="G13" s="556">
        <v>73325</v>
      </c>
      <c r="H13" s="556">
        <v>248</v>
      </c>
      <c r="I13" s="556">
        <f t="shared" si="0"/>
        <v>2727.69</v>
      </c>
      <c r="J13" s="556">
        <f t="shared" si="1"/>
        <v>1363.845</v>
      </c>
      <c r="K13" s="556">
        <f t="shared" si="2"/>
        <v>1363.845</v>
      </c>
      <c r="L13" s="556">
        <v>0</v>
      </c>
      <c r="M13" s="271"/>
      <c r="N13" s="271">
        <v>398.43</v>
      </c>
      <c r="O13" s="271">
        <v>132.81</v>
      </c>
      <c r="P13" s="271"/>
      <c r="Q13" s="271"/>
      <c r="R13" s="271"/>
      <c r="S13" s="639">
        <v>137.5</v>
      </c>
      <c r="T13" s="639">
        <f t="shared" si="3"/>
        <v>37.5057375</v>
      </c>
    </row>
    <row r="14" spans="1:20" ht="12.75">
      <c r="A14" s="556">
        <v>4</v>
      </c>
      <c r="B14" s="556" t="s">
        <v>883</v>
      </c>
      <c r="C14" s="556">
        <v>60307</v>
      </c>
      <c r="D14" s="556">
        <v>2760</v>
      </c>
      <c r="E14" s="556">
        <v>116</v>
      </c>
      <c r="F14" s="556">
        <v>0</v>
      </c>
      <c r="G14" s="556">
        <v>63183</v>
      </c>
      <c r="H14" s="556">
        <v>248</v>
      </c>
      <c r="I14" s="556">
        <f t="shared" si="0"/>
        <v>2350.4076</v>
      </c>
      <c r="J14" s="556">
        <f t="shared" si="1"/>
        <v>1175.2038</v>
      </c>
      <c r="K14" s="556">
        <f t="shared" si="2"/>
        <v>1175.2038</v>
      </c>
      <c r="L14" s="556">
        <v>0</v>
      </c>
      <c r="M14" s="271"/>
      <c r="N14" s="271">
        <v>327.45</v>
      </c>
      <c r="O14" s="271">
        <v>109.15</v>
      </c>
      <c r="P14" s="271"/>
      <c r="Q14" s="271"/>
      <c r="R14" s="271"/>
      <c r="S14" s="639">
        <v>137.5</v>
      </c>
      <c r="T14" s="639">
        <f t="shared" si="3"/>
        <v>32.318104500000004</v>
      </c>
    </row>
    <row r="15" spans="1:20" ht="12.75">
      <c r="A15" s="556">
        <v>5</v>
      </c>
      <c r="B15" s="556" t="s">
        <v>884</v>
      </c>
      <c r="C15" s="556">
        <v>134829</v>
      </c>
      <c r="D15" s="556">
        <v>796</v>
      </c>
      <c r="E15" s="556">
        <v>1849</v>
      </c>
      <c r="F15" s="556">
        <v>0</v>
      </c>
      <c r="G15" s="556">
        <v>137474</v>
      </c>
      <c r="H15" s="556">
        <v>248</v>
      </c>
      <c r="I15" s="556">
        <f t="shared" si="0"/>
        <v>5114.0328</v>
      </c>
      <c r="J15" s="556">
        <f t="shared" si="1"/>
        <v>2557.0164</v>
      </c>
      <c r="K15" s="556">
        <f t="shared" si="2"/>
        <v>2557.0164</v>
      </c>
      <c r="L15" s="556">
        <v>0</v>
      </c>
      <c r="M15" s="271"/>
      <c r="N15" s="271">
        <v>704.85</v>
      </c>
      <c r="O15" s="271">
        <v>234.95</v>
      </c>
      <c r="P15" s="271"/>
      <c r="Q15" s="271"/>
      <c r="R15" s="271"/>
      <c r="S15" s="639">
        <v>137.5</v>
      </c>
      <c r="T15" s="639">
        <f t="shared" si="3"/>
        <v>70.317951</v>
      </c>
    </row>
    <row r="16" spans="1:20" ht="12.75">
      <c r="A16" s="556">
        <v>6</v>
      </c>
      <c r="B16" s="556" t="s">
        <v>885</v>
      </c>
      <c r="C16" s="556">
        <v>38730</v>
      </c>
      <c r="D16" s="556">
        <v>1499</v>
      </c>
      <c r="E16" s="556">
        <v>940</v>
      </c>
      <c r="F16" s="556">
        <v>0</v>
      </c>
      <c r="G16" s="556">
        <v>41169</v>
      </c>
      <c r="H16" s="556">
        <v>248</v>
      </c>
      <c r="I16" s="556">
        <f t="shared" si="0"/>
        <v>1531.4868</v>
      </c>
      <c r="J16" s="556">
        <f t="shared" si="1"/>
        <v>765.7434</v>
      </c>
      <c r="K16" s="556">
        <f t="shared" si="2"/>
        <v>765.7434</v>
      </c>
      <c r="L16" s="556">
        <v>0</v>
      </c>
      <c r="M16" s="271"/>
      <c r="N16" s="271">
        <v>195.97</v>
      </c>
      <c r="O16" s="271">
        <v>65.32</v>
      </c>
      <c r="P16" s="271"/>
      <c r="Q16" s="271"/>
      <c r="R16" s="271"/>
      <c r="S16" s="639">
        <v>137.5</v>
      </c>
      <c r="T16" s="639">
        <f t="shared" si="3"/>
        <v>21.0579435</v>
      </c>
    </row>
    <row r="17" spans="1:20" ht="12.75">
      <c r="A17" s="556">
        <v>7</v>
      </c>
      <c r="B17" s="556" t="s">
        <v>886</v>
      </c>
      <c r="C17" s="556">
        <v>26202</v>
      </c>
      <c r="D17" s="556">
        <v>320</v>
      </c>
      <c r="E17" s="556">
        <v>33</v>
      </c>
      <c r="F17" s="556">
        <v>0</v>
      </c>
      <c r="G17" s="556">
        <v>26555</v>
      </c>
      <c r="H17" s="556">
        <v>248</v>
      </c>
      <c r="I17" s="556">
        <f t="shared" si="0"/>
        <v>987.846</v>
      </c>
      <c r="J17" s="556">
        <f t="shared" si="1"/>
        <v>493.923</v>
      </c>
      <c r="K17" s="556">
        <f t="shared" si="2"/>
        <v>493.923</v>
      </c>
      <c r="L17" s="556">
        <v>0</v>
      </c>
      <c r="M17" s="271"/>
      <c r="N17" s="271">
        <v>118.76</v>
      </c>
      <c r="O17" s="271">
        <v>39.59</v>
      </c>
      <c r="P17" s="271"/>
      <c r="Q17" s="271"/>
      <c r="R17" s="271"/>
      <c r="S17" s="639">
        <v>137.5</v>
      </c>
      <c r="T17" s="639">
        <f t="shared" si="3"/>
        <v>13.5828825</v>
      </c>
    </row>
    <row r="18" spans="1:20" ht="12.75">
      <c r="A18" s="556">
        <v>8</v>
      </c>
      <c r="B18" s="556" t="s">
        <v>887</v>
      </c>
      <c r="C18" s="556">
        <v>79093</v>
      </c>
      <c r="D18" s="556">
        <v>0</v>
      </c>
      <c r="E18" s="556">
        <v>845</v>
      </c>
      <c r="F18" s="556">
        <v>0</v>
      </c>
      <c r="G18" s="556">
        <v>79938</v>
      </c>
      <c r="H18" s="556">
        <v>248</v>
      </c>
      <c r="I18" s="556">
        <f t="shared" si="0"/>
        <v>2973.6936</v>
      </c>
      <c r="J18" s="556">
        <f t="shared" si="1"/>
        <v>1486.8468</v>
      </c>
      <c r="K18" s="556">
        <f t="shared" si="2"/>
        <v>1486.8468</v>
      </c>
      <c r="L18" s="556">
        <v>0</v>
      </c>
      <c r="M18" s="271"/>
      <c r="N18" s="271">
        <v>332.73</v>
      </c>
      <c r="O18" s="271">
        <v>110.91</v>
      </c>
      <c r="P18" s="271"/>
      <c r="Q18" s="271"/>
      <c r="R18" s="271"/>
      <c r="S18" s="639">
        <v>137.5</v>
      </c>
      <c r="T18" s="639">
        <f t="shared" si="3"/>
        <v>40.888287000000005</v>
      </c>
    </row>
    <row r="19" spans="1:20" ht="12.75">
      <c r="A19" s="556">
        <v>9</v>
      </c>
      <c r="B19" s="556" t="s">
        <v>913</v>
      </c>
      <c r="C19" s="556">
        <v>71606</v>
      </c>
      <c r="D19" s="556">
        <v>2331</v>
      </c>
      <c r="E19" s="556">
        <v>756</v>
      </c>
      <c r="F19" s="556">
        <v>0</v>
      </c>
      <c r="G19" s="556">
        <v>74693</v>
      </c>
      <c r="H19" s="556">
        <v>248</v>
      </c>
      <c r="I19" s="556">
        <f t="shared" si="0"/>
        <v>2778.5796</v>
      </c>
      <c r="J19" s="556">
        <f t="shared" si="1"/>
        <v>1389.2898</v>
      </c>
      <c r="K19" s="556">
        <f t="shared" si="2"/>
        <v>1389.2898</v>
      </c>
      <c r="L19" s="556">
        <v>0</v>
      </c>
      <c r="M19" s="271"/>
      <c r="N19" s="271">
        <v>317.43</v>
      </c>
      <c r="O19" s="271">
        <v>105.81</v>
      </c>
      <c r="P19" s="271"/>
      <c r="Q19" s="271"/>
      <c r="R19" s="271"/>
      <c r="S19" s="639">
        <v>137.5</v>
      </c>
      <c r="T19" s="639">
        <f t="shared" si="3"/>
        <v>38.2054695</v>
      </c>
    </row>
    <row r="20" spans="1:20" ht="12.75">
      <c r="A20" s="556">
        <v>10</v>
      </c>
      <c r="B20" s="556" t="s">
        <v>889</v>
      </c>
      <c r="C20" s="556">
        <v>15532</v>
      </c>
      <c r="D20" s="556">
        <v>0</v>
      </c>
      <c r="E20" s="556">
        <v>555</v>
      </c>
      <c r="F20" s="556">
        <v>0</v>
      </c>
      <c r="G20" s="556">
        <v>16087</v>
      </c>
      <c r="H20" s="556">
        <v>248</v>
      </c>
      <c r="I20" s="556">
        <f t="shared" si="0"/>
        <v>598.4364</v>
      </c>
      <c r="J20" s="556">
        <f t="shared" si="1"/>
        <v>299.2182</v>
      </c>
      <c r="K20" s="556">
        <f t="shared" si="2"/>
        <v>299.2182</v>
      </c>
      <c r="L20" s="556">
        <v>0</v>
      </c>
      <c r="M20" s="271"/>
      <c r="N20" s="271">
        <v>65.92</v>
      </c>
      <c r="O20" s="271">
        <v>21.97</v>
      </c>
      <c r="P20" s="271"/>
      <c r="Q20" s="271"/>
      <c r="R20" s="271"/>
      <c r="S20" s="639">
        <v>137.5</v>
      </c>
      <c r="T20" s="639">
        <f t="shared" si="3"/>
        <v>8.2285005</v>
      </c>
    </row>
    <row r="21" spans="1:20" ht="12.75">
      <c r="A21" s="556">
        <v>11</v>
      </c>
      <c r="B21" s="556" t="s">
        <v>890</v>
      </c>
      <c r="C21" s="556">
        <v>41720</v>
      </c>
      <c r="D21" s="556">
        <v>0</v>
      </c>
      <c r="E21" s="556">
        <v>347</v>
      </c>
      <c r="F21" s="556">
        <v>0</v>
      </c>
      <c r="G21" s="556">
        <v>42067</v>
      </c>
      <c r="H21" s="556">
        <v>248</v>
      </c>
      <c r="I21" s="556">
        <f t="shared" si="0"/>
        <v>1564.8924</v>
      </c>
      <c r="J21" s="556">
        <f t="shared" si="1"/>
        <v>782.4462</v>
      </c>
      <c r="K21" s="556">
        <f t="shared" si="2"/>
        <v>782.4462</v>
      </c>
      <c r="L21" s="556">
        <v>0</v>
      </c>
      <c r="M21" s="271"/>
      <c r="N21" s="271">
        <v>52.8</v>
      </c>
      <c r="O21" s="271">
        <v>17.6</v>
      </c>
      <c r="P21" s="271"/>
      <c r="Q21" s="271"/>
      <c r="R21" s="271"/>
      <c r="S21" s="639">
        <v>137.5</v>
      </c>
      <c r="T21" s="639">
        <f t="shared" si="3"/>
        <v>21.5172705</v>
      </c>
    </row>
    <row r="22" spans="1:20" ht="12.75">
      <c r="A22" s="556">
        <v>12</v>
      </c>
      <c r="B22" s="556" t="s">
        <v>891</v>
      </c>
      <c r="C22" s="556">
        <v>77062</v>
      </c>
      <c r="D22" s="556">
        <v>0</v>
      </c>
      <c r="E22" s="556">
        <v>325</v>
      </c>
      <c r="F22" s="556">
        <v>0</v>
      </c>
      <c r="G22" s="556">
        <v>77387</v>
      </c>
      <c r="H22" s="556">
        <v>248</v>
      </c>
      <c r="I22" s="556">
        <f t="shared" si="0"/>
        <v>2878.7964</v>
      </c>
      <c r="J22" s="556">
        <f t="shared" si="1"/>
        <v>1439.3982</v>
      </c>
      <c r="K22" s="556">
        <f t="shared" si="2"/>
        <v>1439.3982</v>
      </c>
      <c r="L22" s="556">
        <v>0</v>
      </c>
      <c r="M22" s="271"/>
      <c r="N22" s="271">
        <v>369.28</v>
      </c>
      <c r="O22" s="271">
        <v>123.09</v>
      </c>
      <c r="P22" s="271"/>
      <c r="Q22" s="271"/>
      <c r="R22" s="271"/>
      <c r="S22" s="639">
        <v>137.5</v>
      </c>
      <c r="T22" s="639">
        <f t="shared" si="3"/>
        <v>39.583450500000005</v>
      </c>
    </row>
    <row r="23" spans="1:20" ht="12.75">
      <c r="A23" s="556">
        <v>13</v>
      </c>
      <c r="B23" s="556" t="s">
        <v>892</v>
      </c>
      <c r="C23" s="556">
        <v>98364</v>
      </c>
      <c r="D23" s="556">
        <v>2341</v>
      </c>
      <c r="E23" s="556">
        <v>977</v>
      </c>
      <c r="F23" s="556">
        <v>0</v>
      </c>
      <c r="G23" s="556">
        <v>101682</v>
      </c>
      <c r="H23" s="556">
        <v>248</v>
      </c>
      <c r="I23" s="556">
        <f t="shared" si="0"/>
        <v>3782.5704</v>
      </c>
      <c r="J23" s="556">
        <f t="shared" si="1"/>
        <v>1891.2852</v>
      </c>
      <c r="K23" s="556">
        <f t="shared" si="2"/>
        <v>1891.2852</v>
      </c>
      <c r="L23" s="556">
        <v>0</v>
      </c>
      <c r="M23" s="271"/>
      <c r="N23" s="271">
        <v>532.64</v>
      </c>
      <c r="O23" s="271">
        <v>177.55</v>
      </c>
      <c r="P23" s="271"/>
      <c r="Q23" s="271"/>
      <c r="R23" s="271"/>
      <c r="S23" s="639">
        <v>137.5</v>
      </c>
      <c r="T23" s="639">
        <f t="shared" si="3"/>
        <v>52.010343</v>
      </c>
    </row>
    <row r="24" spans="1:20" ht="12.75">
      <c r="A24" s="556">
        <v>14</v>
      </c>
      <c r="B24" s="556" t="s">
        <v>893</v>
      </c>
      <c r="C24" s="556">
        <v>31587</v>
      </c>
      <c r="D24" s="556">
        <v>969</v>
      </c>
      <c r="E24" s="556">
        <v>546</v>
      </c>
      <c r="F24" s="556">
        <v>0</v>
      </c>
      <c r="G24" s="556">
        <v>33102</v>
      </c>
      <c r="H24" s="556">
        <v>248</v>
      </c>
      <c r="I24" s="556">
        <f t="shared" si="0"/>
        <v>1231.3944</v>
      </c>
      <c r="J24" s="556">
        <f t="shared" si="1"/>
        <v>615.6972</v>
      </c>
      <c r="K24" s="556">
        <f t="shared" si="2"/>
        <v>615.6972</v>
      </c>
      <c r="L24" s="556">
        <v>0</v>
      </c>
      <c r="M24" s="271"/>
      <c r="N24" s="271">
        <f>175.71+21.55</f>
        <v>197.26000000000002</v>
      </c>
      <c r="O24" s="271">
        <f>58.57+7.18</f>
        <v>65.75</v>
      </c>
      <c r="P24" s="271"/>
      <c r="Q24" s="271"/>
      <c r="R24" s="271"/>
      <c r="S24" s="639">
        <v>137.5</v>
      </c>
      <c r="T24" s="639">
        <f t="shared" si="3"/>
        <v>16.931672999999996</v>
      </c>
    </row>
    <row r="25" spans="1:20" ht="12.75">
      <c r="A25" s="556">
        <v>15</v>
      </c>
      <c r="B25" s="556" t="s">
        <v>894</v>
      </c>
      <c r="C25" s="556">
        <v>21628</v>
      </c>
      <c r="D25" s="556">
        <v>0</v>
      </c>
      <c r="E25" s="556">
        <v>930</v>
      </c>
      <c r="F25" s="556">
        <v>0</v>
      </c>
      <c r="G25" s="556">
        <v>22558</v>
      </c>
      <c r="H25" s="556">
        <v>248</v>
      </c>
      <c r="I25" s="556">
        <f t="shared" si="0"/>
        <v>839.1576</v>
      </c>
      <c r="J25" s="556">
        <f t="shared" si="1"/>
        <v>419.5788</v>
      </c>
      <c r="K25" s="556">
        <f t="shared" si="2"/>
        <v>419.5788</v>
      </c>
      <c r="L25" s="556">
        <v>0</v>
      </c>
      <c r="M25" s="271"/>
      <c r="N25" s="271">
        <v>110.5</v>
      </c>
      <c r="O25" s="271">
        <v>36.83</v>
      </c>
      <c r="P25" s="271"/>
      <c r="Q25" s="271"/>
      <c r="R25" s="271"/>
      <c r="S25" s="639">
        <v>137.5</v>
      </c>
      <c r="T25" s="639">
        <f t="shared" si="3"/>
        <v>11.538416999999999</v>
      </c>
    </row>
    <row r="26" spans="1:20" ht="12.75">
      <c r="A26" s="556">
        <v>16</v>
      </c>
      <c r="B26" s="556" t="s">
        <v>895</v>
      </c>
      <c r="C26" s="556">
        <v>20584</v>
      </c>
      <c r="D26" s="556">
        <v>0</v>
      </c>
      <c r="E26" s="556">
        <v>99</v>
      </c>
      <c r="F26" s="556">
        <v>0</v>
      </c>
      <c r="G26" s="556">
        <v>20683</v>
      </c>
      <c r="H26" s="556">
        <v>248</v>
      </c>
      <c r="I26" s="556">
        <f t="shared" si="0"/>
        <v>769.4076</v>
      </c>
      <c r="J26" s="556">
        <f t="shared" si="1"/>
        <v>384.7038</v>
      </c>
      <c r="K26" s="556">
        <f t="shared" si="2"/>
        <v>384.7038</v>
      </c>
      <c r="L26" s="556">
        <v>0</v>
      </c>
      <c r="M26" s="271"/>
      <c r="N26" s="271">
        <v>66.59</v>
      </c>
      <c r="O26" s="271">
        <v>22.16</v>
      </c>
      <c r="P26" s="271"/>
      <c r="Q26" s="271"/>
      <c r="R26" s="271"/>
      <c r="S26" s="639">
        <v>137.5</v>
      </c>
      <c r="T26" s="639">
        <f t="shared" si="3"/>
        <v>10.579354499999999</v>
      </c>
    </row>
    <row r="27" spans="1:20" ht="12.75">
      <c r="A27" s="556">
        <v>17</v>
      </c>
      <c r="B27" s="556" t="s">
        <v>896</v>
      </c>
      <c r="C27" s="556">
        <v>80679</v>
      </c>
      <c r="D27" s="556">
        <v>0</v>
      </c>
      <c r="E27" s="556">
        <v>442</v>
      </c>
      <c r="F27" s="556">
        <v>0</v>
      </c>
      <c r="G27" s="556">
        <v>81121</v>
      </c>
      <c r="H27" s="556">
        <v>248</v>
      </c>
      <c r="I27" s="556">
        <f t="shared" si="0"/>
        <v>3017.7012</v>
      </c>
      <c r="J27" s="556">
        <f t="shared" si="1"/>
        <v>1508.8506</v>
      </c>
      <c r="K27" s="556">
        <f t="shared" si="2"/>
        <v>1508.8506</v>
      </c>
      <c r="L27" s="556">
        <v>0</v>
      </c>
      <c r="M27" s="271"/>
      <c r="N27" s="271">
        <v>372.16</v>
      </c>
      <c r="O27" s="271">
        <v>124.05</v>
      </c>
      <c r="P27" s="271"/>
      <c r="Q27" s="271"/>
      <c r="R27" s="271"/>
      <c r="S27" s="639">
        <v>137.5</v>
      </c>
      <c r="T27" s="639">
        <f t="shared" si="3"/>
        <v>41.4933915</v>
      </c>
    </row>
    <row r="28" spans="1:20" ht="12.75">
      <c r="A28" s="565">
        <v>18</v>
      </c>
      <c r="B28" s="556" t="s">
        <v>897</v>
      </c>
      <c r="C28" s="556">
        <v>52350</v>
      </c>
      <c r="D28" s="556">
        <v>1811</v>
      </c>
      <c r="E28" s="556">
        <v>381</v>
      </c>
      <c r="F28" s="556">
        <v>0</v>
      </c>
      <c r="G28" s="556">
        <v>54542</v>
      </c>
      <c r="H28" s="556">
        <v>248</v>
      </c>
      <c r="I28" s="556">
        <f t="shared" si="0"/>
        <v>2028.9624</v>
      </c>
      <c r="J28" s="556">
        <f t="shared" si="1"/>
        <v>1014.4812</v>
      </c>
      <c r="K28" s="556">
        <f t="shared" si="2"/>
        <v>1014.4812</v>
      </c>
      <c r="L28" s="556">
        <v>0</v>
      </c>
      <c r="M28" s="271"/>
      <c r="N28" s="271">
        <v>264.79</v>
      </c>
      <c r="O28" s="271">
        <v>88.26</v>
      </c>
      <c r="P28" s="271"/>
      <c r="Q28" s="271"/>
      <c r="R28" s="271"/>
      <c r="S28" s="639">
        <v>137.5</v>
      </c>
      <c r="T28" s="639">
        <f t="shared" si="3"/>
        <v>27.898232999999998</v>
      </c>
    </row>
    <row r="29" spans="1:20" ht="12.75">
      <c r="A29" s="565">
        <v>19</v>
      </c>
      <c r="B29" s="556" t="s">
        <v>898</v>
      </c>
      <c r="C29" s="556">
        <v>49854</v>
      </c>
      <c r="D29" s="556">
        <v>0</v>
      </c>
      <c r="E29" s="556">
        <v>823</v>
      </c>
      <c r="F29" s="556">
        <v>0</v>
      </c>
      <c r="G29" s="556">
        <v>50677</v>
      </c>
      <c r="H29" s="556">
        <v>248</v>
      </c>
      <c r="I29" s="556">
        <f t="shared" si="0"/>
        <v>1885.1844</v>
      </c>
      <c r="J29" s="556">
        <f t="shared" si="1"/>
        <v>942.5922</v>
      </c>
      <c r="K29" s="556">
        <f t="shared" si="2"/>
        <v>942.5922</v>
      </c>
      <c r="L29" s="556">
        <v>0</v>
      </c>
      <c r="M29" s="271"/>
      <c r="N29" s="271">
        <v>216.72</v>
      </c>
      <c r="O29" s="271">
        <v>72.24</v>
      </c>
      <c r="P29" s="271"/>
      <c r="Q29" s="271"/>
      <c r="R29" s="271"/>
      <c r="S29" s="639">
        <v>137.5</v>
      </c>
      <c r="T29" s="639">
        <f t="shared" si="3"/>
        <v>25.921285500000003</v>
      </c>
    </row>
    <row r="30" spans="1:20" ht="12.75">
      <c r="A30" s="565">
        <v>20</v>
      </c>
      <c r="B30" s="556" t="s">
        <v>899</v>
      </c>
      <c r="C30" s="556">
        <v>41382</v>
      </c>
      <c r="D30" s="556">
        <v>10715</v>
      </c>
      <c r="E30" s="556">
        <v>874</v>
      </c>
      <c r="F30" s="556">
        <v>0</v>
      </c>
      <c r="G30" s="556">
        <v>52971</v>
      </c>
      <c r="H30" s="556">
        <v>248</v>
      </c>
      <c r="I30" s="556">
        <f t="shared" si="0"/>
        <v>1970.5212</v>
      </c>
      <c r="J30" s="556">
        <f t="shared" si="1"/>
        <v>985.2606</v>
      </c>
      <c r="K30" s="556">
        <f t="shared" si="2"/>
        <v>985.2606</v>
      </c>
      <c r="L30" s="556">
        <v>0</v>
      </c>
      <c r="M30" s="271"/>
      <c r="N30" s="271">
        <v>278.56</v>
      </c>
      <c r="O30" s="271">
        <v>92.85</v>
      </c>
      <c r="P30" s="271"/>
      <c r="Q30" s="271"/>
      <c r="R30" s="271"/>
      <c r="S30" s="639">
        <v>137.5</v>
      </c>
      <c r="T30" s="639">
        <f t="shared" si="3"/>
        <v>27.0946665</v>
      </c>
    </row>
    <row r="31" spans="1:20" ht="12.75">
      <c r="A31" s="565">
        <v>21</v>
      </c>
      <c r="B31" s="556" t="s">
        <v>900</v>
      </c>
      <c r="C31" s="556">
        <v>72034</v>
      </c>
      <c r="D31" s="556">
        <v>2481</v>
      </c>
      <c r="E31" s="556">
        <v>741</v>
      </c>
      <c r="F31" s="556">
        <v>108</v>
      </c>
      <c r="G31" s="556">
        <v>75364</v>
      </c>
      <c r="H31" s="556">
        <v>248</v>
      </c>
      <c r="I31" s="556">
        <f t="shared" si="0"/>
        <v>2803.5408</v>
      </c>
      <c r="J31" s="556">
        <f t="shared" si="1"/>
        <v>1401.7704</v>
      </c>
      <c r="K31" s="556">
        <f t="shared" si="2"/>
        <v>1401.7704</v>
      </c>
      <c r="L31" s="556">
        <v>0</v>
      </c>
      <c r="M31" s="271"/>
      <c r="N31" s="271">
        <v>188.62</v>
      </c>
      <c r="O31" s="271">
        <v>62.87</v>
      </c>
      <c r="P31" s="271"/>
      <c r="Q31" s="271"/>
      <c r="R31" s="271"/>
      <c r="S31" s="639">
        <v>137.5</v>
      </c>
      <c r="T31" s="639">
        <f t="shared" si="3"/>
        <v>38.548686000000004</v>
      </c>
    </row>
    <row r="32" spans="1:20" ht="12.75">
      <c r="A32" s="565">
        <v>22</v>
      </c>
      <c r="B32" s="556" t="s">
        <v>901</v>
      </c>
      <c r="C32" s="556">
        <v>38653</v>
      </c>
      <c r="D32" s="556">
        <v>99</v>
      </c>
      <c r="E32" s="556">
        <v>402</v>
      </c>
      <c r="F32" s="556">
        <v>0</v>
      </c>
      <c r="G32" s="556">
        <v>39154</v>
      </c>
      <c r="H32" s="556">
        <v>248</v>
      </c>
      <c r="I32" s="556">
        <f t="shared" si="0"/>
        <v>1456.5288</v>
      </c>
      <c r="J32" s="556">
        <f t="shared" si="1"/>
        <v>728.2644</v>
      </c>
      <c r="K32" s="556">
        <f t="shared" si="2"/>
        <v>728.2644</v>
      </c>
      <c r="L32" s="556">
        <v>0</v>
      </c>
      <c r="M32" s="271"/>
      <c r="N32" s="271">
        <v>212.22</v>
      </c>
      <c r="O32" s="271">
        <v>70.64</v>
      </c>
      <c r="P32" s="271"/>
      <c r="Q32" s="271"/>
      <c r="R32" s="271"/>
      <c r="S32" s="639">
        <v>137.5</v>
      </c>
      <c r="T32" s="639">
        <f t="shared" si="3"/>
        <v>20.027271000000002</v>
      </c>
    </row>
    <row r="33" spans="1:20" ht="12.75">
      <c r="A33" s="565">
        <v>23</v>
      </c>
      <c r="B33" s="556" t="s">
        <v>902</v>
      </c>
      <c r="C33" s="556">
        <v>47505</v>
      </c>
      <c r="D33" s="556">
        <v>6509</v>
      </c>
      <c r="E33" s="556">
        <v>400</v>
      </c>
      <c r="F33" s="556">
        <v>0</v>
      </c>
      <c r="G33" s="556">
        <v>54414</v>
      </c>
      <c r="H33" s="556">
        <v>248</v>
      </c>
      <c r="I33" s="556">
        <f t="shared" si="0"/>
        <v>2024.2008</v>
      </c>
      <c r="J33" s="556">
        <f t="shared" si="1"/>
        <v>1012.1004</v>
      </c>
      <c r="K33" s="556">
        <f t="shared" si="2"/>
        <v>1012.1004</v>
      </c>
      <c r="L33" s="556">
        <v>0</v>
      </c>
      <c r="M33" s="271"/>
      <c r="N33" s="271">
        <v>161.24</v>
      </c>
      <c r="O33" s="271">
        <v>53.75</v>
      </c>
      <c r="P33" s="271"/>
      <c r="Q33" s="271"/>
      <c r="R33" s="271"/>
      <c r="S33" s="639">
        <v>137.5</v>
      </c>
      <c r="T33" s="639">
        <f t="shared" si="3"/>
        <v>27.832761</v>
      </c>
    </row>
    <row r="34" spans="1:20" ht="12.75">
      <c r="A34" s="565">
        <v>24</v>
      </c>
      <c r="B34" s="556" t="s">
        <v>903</v>
      </c>
      <c r="C34" s="556">
        <v>43473</v>
      </c>
      <c r="D34" s="556">
        <v>0</v>
      </c>
      <c r="E34" s="556">
        <v>135</v>
      </c>
      <c r="F34" s="556">
        <v>0</v>
      </c>
      <c r="G34" s="556">
        <v>43608</v>
      </c>
      <c r="H34" s="556">
        <v>248</v>
      </c>
      <c r="I34" s="556">
        <f t="shared" si="0"/>
        <v>1622.2176</v>
      </c>
      <c r="J34" s="556">
        <f t="shared" si="1"/>
        <v>811.1088</v>
      </c>
      <c r="K34" s="556">
        <f t="shared" si="2"/>
        <v>811.1088</v>
      </c>
      <c r="L34" s="556">
        <v>0</v>
      </c>
      <c r="M34" s="512"/>
      <c r="N34" s="512">
        <v>115.77</v>
      </c>
      <c r="O34" s="512">
        <v>38.59</v>
      </c>
      <c r="P34" s="512"/>
      <c r="Q34" s="512"/>
      <c r="R34" s="512"/>
      <c r="S34" s="639">
        <v>137.5</v>
      </c>
      <c r="T34" s="639">
        <f t="shared" si="3"/>
        <v>22.305491999999997</v>
      </c>
    </row>
    <row r="35" spans="1:20" ht="12.75" customHeight="1">
      <c r="A35" s="565">
        <v>25</v>
      </c>
      <c r="B35" s="556" t="s">
        <v>904</v>
      </c>
      <c r="C35" s="556">
        <v>26385</v>
      </c>
      <c r="D35" s="556">
        <v>539</v>
      </c>
      <c r="E35" s="556">
        <v>202</v>
      </c>
      <c r="F35" s="556">
        <v>0</v>
      </c>
      <c r="G35" s="556">
        <v>27126</v>
      </c>
      <c r="H35" s="556">
        <v>248</v>
      </c>
      <c r="I35" s="556">
        <f t="shared" si="0"/>
        <v>1009.0872</v>
      </c>
      <c r="J35" s="556">
        <f t="shared" si="1"/>
        <v>504.5436</v>
      </c>
      <c r="K35" s="556">
        <f t="shared" si="2"/>
        <v>504.5436</v>
      </c>
      <c r="L35" s="556">
        <v>0</v>
      </c>
      <c r="M35" s="558"/>
      <c r="N35" s="558">
        <v>0</v>
      </c>
      <c r="O35" s="558">
        <v>0</v>
      </c>
      <c r="P35" s="558"/>
      <c r="Q35" s="558"/>
      <c r="R35" s="558"/>
      <c r="S35" s="639">
        <v>137.5</v>
      </c>
      <c r="T35" s="639">
        <f t="shared" si="3"/>
        <v>13.874949</v>
      </c>
    </row>
    <row r="36" spans="1:20" ht="12.75" customHeight="1">
      <c r="A36" s="565">
        <v>26</v>
      </c>
      <c r="B36" s="556" t="s">
        <v>905</v>
      </c>
      <c r="C36" s="556">
        <v>25172</v>
      </c>
      <c r="D36" s="556">
        <v>425</v>
      </c>
      <c r="E36" s="556">
        <v>169</v>
      </c>
      <c r="F36" s="556">
        <v>0</v>
      </c>
      <c r="G36" s="556">
        <v>25766</v>
      </c>
      <c r="H36" s="556">
        <v>248</v>
      </c>
      <c r="I36" s="556">
        <f t="shared" si="0"/>
        <v>958.4952</v>
      </c>
      <c r="J36" s="556">
        <f t="shared" si="1"/>
        <v>479.2476</v>
      </c>
      <c r="K36" s="556">
        <f t="shared" si="2"/>
        <v>479.2476</v>
      </c>
      <c r="L36" s="556">
        <v>0</v>
      </c>
      <c r="M36" s="558"/>
      <c r="N36" s="558">
        <v>152.87</v>
      </c>
      <c r="O36" s="558">
        <v>50.96</v>
      </c>
      <c r="P36" s="558"/>
      <c r="Q36" s="558"/>
      <c r="R36" s="558"/>
      <c r="S36" s="639">
        <v>137.5</v>
      </c>
      <c r="T36" s="639">
        <f t="shared" si="3"/>
        <v>13.179309</v>
      </c>
    </row>
    <row r="37" spans="1:20" ht="12.75">
      <c r="A37" s="565">
        <v>27</v>
      </c>
      <c r="B37" s="556" t="s">
        <v>906</v>
      </c>
      <c r="C37" s="556">
        <v>39114</v>
      </c>
      <c r="D37" s="556">
        <v>0</v>
      </c>
      <c r="E37" s="556">
        <v>140</v>
      </c>
      <c r="F37" s="556">
        <v>0</v>
      </c>
      <c r="G37" s="556">
        <v>39254</v>
      </c>
      <c r="H37" s="556">
        <v>248</v>
      </c>
      <c r="I37" s="556">
        <f t="shared" si="0"/>
        <v>1460.2488</v>
      </c>
      <c r="J37" s="556">
        <f t="shared" si="1"/>
        <v>730.1244</v>
      </c>
      <c r="K37" s="556">
        <f t="shared" si="2"/>
        <v>730.1244</v>
      </c>
      <c r="L37" s="556">
        <v>0</v>
      </c>
      <c r="M37" s="512"/>
      <c r="N37" s="512">
        <v>210.18</v>
      </c>
      <c r="O37" s="512">
        <v>70.06</v>
      </c>
      <c r="P37" s="512"/>
      <c r="Q37" s="512"/>
      <c r="R37" s="512"/>
      <c r="S37" s="639">
        <v>137.5</v>
      </c>
      <c r="T37" s="639">
        <f t="shared" si="3"/>
        <v>20.078421000000002</v>
      </c>
    </row>
    <row r="38" spans="1:20" ht="12.75">
      <c r="A38" s="565">
        <v>28</v>
      </c>
      <c r="B38" s="556" t="s">
        <v>907</v>
      </c>
      <c r="C38" s="556">
        <v>25403</v>
      </c>
      <c r="D38" s="556">
        <v>0</v>
      </c>
      <c r="E38" s="556">
        <v>150</v>
      </c>
      <c r="F38" s="556">
        <v>0</v>
      </c>
      <c r="G38" s="556">
        <v>25553</v>
      </c>
      <c r="H38" s="556">
        <v>248</v>
      </c>
      <c r="I38" s="559">
        <f t="shared" si="0"/>
        <v>950.5716</v>
      </c>
      <c r="J38" s="559">
        <f t="shared" si="1"/>
        <v>475.2858</v>
      </c>
      <c r="K38" s="559">
        <f t="shared" si="2"/>
        <v>475.2858</v>
      </c>
      <c r="L38" s="559">
        <v>0</v>
      </c>
      <c r="M38" s="560"/>
      <c r="N38" s="560">
        <v>115.11</v>
      </c>
      <c r="O38" s="560">
        <v>38.37</v>
      </c>
      <c r="P38" s="560"/>
      <c r="Q38" s="560"/>
      <c r="R38" s="560"/>
      <c r="S38" s="639">
        <v>137.5</v>
      </c>
      <c r="T38" s="639">
        <f t="shared" si="3"/>
        <v>13.0703595</v>
      </c>
    </row>
    <row r="39" spans="1:20" ht="12.75">
      <c r="A39" s="565">
        <v>29</v>
      </c>
      <c r="B39" s="556" t="s">
        <v>908</v>
      </c>
      <c r="C39" s="556">
        <v>37630</v>
      </c>
      <c r="D39" s="556">
        <v>0</v>
      </c>
      <c r="E39" s="556">
        <v>562</v>
      </c>
      <c r="F39" s="556">
        <v>0</v>
      </c>
      <c r="G39" s="556">
        <v>38192</v>
      </c>
      <c r="H39" s="556">
        <v>248</v>
      </c>
      <c r="I39" s="559">
        <f t="shared" si="0"/>
        <v>1420.7424</v>
      </c>
      <c r="J39" s="559">
        <f t="shared" si="1"/>
        <v>710.3712</v>
      </c>
      <c r="K39" s="559">
        <f t="shared" si="2"/>
        <v>710.3712</v>
      </c>
      <c r="L39" s="559">
        <v>0</v>
      </c>
      <c r="M39" s="563"/>
      <c r="N39" s="563">
        <v>224.47</v>
      </c>
      <c r="O39" s="563">
        <v>74.82</v>
      </c>
      <c r="P39" s="563"/>
      <c r="Q39" s="563"/>
      <c r="R39" s="563"/>
      <c r="S39" s="639">
        <v>137.5</v>
      </c>
      <c r="T39" s="639">
        <f t="shared" si="3"/>
        <v>19.535208</v>
      </c>
    </row>
    <row r="40" spans="1:20" ht="25.5">
      <c r="A40" s="565">
        <v>30</v>
      </c>
      <c r="B40" s="555" t="s">
        <v>909</v>
      </c>
      <c r="C40" s="556">
        <v>21136</v>
      </c>
      <c r="D40" s="556">
        <v>0</v>
      </c>
      <c r="E40" s="556">
        <v>297</v>
      </c>
      <c r="F40" s="556">
        <v>0</v>
      </c>
      <c r="G40" s="556">
        <v>21433</v>
      </c>
      <c r="H40" s="556">
        <v>248</v>
      </c>
      <c r="I40" s="559">
        <f t="shared" si="0"/>
        <v>797.3076</v>
      </c>
      <c r="J40" s="559">
        <f t="shared" si="1"/>
        <v>398.6538</v>
      </c>
      <c r="K40" s="559">
        <f t="shared" si="2"/>
        <v>398.6538</v>
      </c>
      <c r="L40" s="559">
        <v>0</v>
      </c>
      <c r="M40" s="560"/>
      <c r="N40" s="560">
        <v>80.32</v>
      </c>
      <c r="O40" s="560">
        <v>26.77</v>
      </c>
      <c r="P40" s="560"/>
      <c r="Q40" s="560"/>
      <c r="R40" s="560"/>
      <c r="S40" s="639">
        <v>137.5</v>
      </c>
      <c r="T40" s="639">
        <f t="shared" si="3"/>
        <v>10.9629795</v>
      </c>
    </row>
    <row r="41" spans="1:20" ht="12.75">
      <c r="A41" s="565">
        <v>31</v>
      </c>
      <c r="B41" s="556" t="s">
        <v>910</v>
      </c>
      <c r="C41" s="556">
        <v>39017</v>
      </c>
      <c r="D41" s="556">
        <v>0</v>
      </c>
      <c r="E41" s="556">
        <v>436</v>
      </c>
      <c r="F41" s="556">
        <v>0</v>
      </c>
      <c r="G41" s="556">
        <v>39453</v>
      </c>
      <c r="H41" s="556">
        <v>248</v>
      </c>
      <c r="I41" s="559">
        <f t="shared" si="0"/>
        <v>1467.6516</v>
      </c>
      <c r="J41" s="559">
        <f t="shared" si="1"/>
        <v>733.8258</v>
      </c>
      <c r="K41" s="559">
        <f t="shared" si="2"/>
        <v>733.8258</v>
      </c>
      <c r="L41" s="559">
        <v>0</v>
      </c>
      <c r="M41" s="560"/>
      <c r="N41" s="560">
        <v>187.7</v>
      </c>
      <c r="O41" s="560">
        <v>62.57</v>
      </c>
      <c r="P41" s="560"/>
      <c r="Q41" s="560"/>
      <c r="R41" s="560"/>
      <c r="S41" s="639">
        <v>137.5</v>
      </c>
      <c r="T41" s="639">
        <f t="shared" si="3"/>
        <v>20.1802095</v>
      </c>
    </row>
    <row r="42" spans="1:20" ht="12.75">
      <c r="A42" s="565">
        <v>32</v>
      </c>
      <c r="B42" s="556" t="s">
        <v>911</v>
      </c>
      <c r="C42" s="556">
        <v>46842</v>
      </c>
      <c r="D42" s="556">
        <v>0</v>
      </c>
      <c r="E42" s="556">
        <v>72</v>
      </c>
      <c r="F42" s="556">
        <v>0</v>
      </c>
      <c r="G42" s="556">
        <v>46914</v>
      </c>
      <c r="H42" s="556">
        <v>248</v>
      </c>
      <c r="I42" s="559">
        <f t="shared" si="0"/>
        <v>1745.2008</v>
      </c>
      <c r="J42" s="559">
        <f t="shared" si="1"/>
        <v>872.6004</v>
      </c>
      <c r="K42" s="559">
        <f t="shared" si="2"/>
        <v>872.6004</v>
      </c>
      <c r="L42" s="559">
        <v>0</v>
      </c>
      <c r="M42" s="560"/>
      <c r="N42" s="560">
        <v>262.48</v>
      </c>
      <c r="O42" s="560">
        <v>87.49</v>
      </c>
      <c r="P42" s="560"/>
      <c r="Q42" s="560"/>
      <c r="R42" s="560"/>
      <c r="S42" s="639">
        <v>137.5</v>
      </c>
      <c r="T42" s="639">
        <f t="shared" si="3"/>
        <v>23.996511</v>
      </c>
    </row>
    <row r="43" spans="1:20" ht="12.75">
      <c r="A43" s="557">
        <v>33</v>
      </c>
      <c r="B43" s="556" t="s">
        <v>912</v>
      </c>
      <c r="C43" s="556">
        <v>24223</v>
      </c>
      <c r="D43" s="556">
        <v>0</v>
      </c>
      <c r="E43" s="556">
        <v>430</v>
      </c>
      <c r="F43" s="556">
        <v>0</v>
      </c>
      <c r="G43" s="556">
        <v>24653</v>
      </c>
      <c r="H43" s="556">
        <v>248</v>
      </c>
      <c r="I43" s="559">
        <f t="shared" si="0"/>
        <v>917.0916</v>
      </c>
      <c r="J43" s="559">
        <f t="shared" si="1"/>
        <v>458.5458</v>
      </c>
      <c r="K43" s="559">
        <f t="shared" si="2"/>
        <v>458.5458</v>
      </c>
      <c r="L43" s="559">
        <v>0</v>
      </c>
      <c r="M43" s="560"/>
      <c r="N43" s="560">
        <v>121.64</v>
      </c>
      <c r="O43" s="560">
        <v>40.55</v>
      </c>
      <c r="P43" s="560"/>
      <c r="Q43" s="560"/>
      <c r="R43" s="560"/>
      <c r="S43" s="639">
        <v>137.5</v>
      </c>
      <c r="T43" s="639">
        <f t="shared" si="3"/>
        <v>12.6100095</v>
      </c>
    </row>
    <row r="44" spans="1:20" ht="12.75">
      <c r="A44" s="557" t="s">
        <v>7</v>
      </c>
      <c r="B44" s="556" t="s">
        <v>88</v>
      </c>
      <c r="C44" s="556">
        <f>SUM(C11:C43)</f>
        <v>1643436</v>
      </c>
      <c r="D44" s="556">
        <f aca="true" t="shared" si="4" ref="D44:L44">SUM(D11:D43)</f>
        <v>34419</v>
      </c>
      <c r="E44" s="556">
        <f t="shared" si="4"/>
        <v>16057</v>
      </c>
      <c r="F44" s="556">
        <f t="shared" si="4"/>
        <v>108</v>
      </c>
      <c r="G44" s="556">
        <f t="shared" si="4"/>
        <v>1694020</v>
      </c>
      <c r="H44" s="556">
        <v>248</v>
      </c>
      <c r="I44" s="559">
        <f t="shared" si="4"/>
        <v>63017.543999999994</v>
      </c>
      <c r="J44" s="559">
        <f t="shared" si="4"/>
        <v>31508.771999999997</v>
      </c>
      <c r="K44" s="559">
        <f t="shared" si="4"/>
        <v>31508.771999999997</v>
      </c>
      <c r="L44" s="559">
        <f t="shared" si="4"/>
        <v>0</v>
      </c>
      <c r="M44" s="560"/>
      <c r="N44" s="560">
        <v>7427.77</v>
      </c>
      <c r="O44" s="560">
        <v>2475.92</v>
      </c>
      <c r="P44" s="560"/>
      <c r="Q44" s="560"/>
      <c r="R44" s="560"/>
      <c r="S44" s="639">
        <v>137.5</v>
      </c>
      <c r="T44" s="640">
        <f>SUM(T11:T43)</f>
        <v>866.4912300000001</v>
      </c>
    </row>
    <row r="45" spans="1:20" ht="12.75">
      <c r="A45" s="273"/>
      <c r="B45" s="273"/>
      <c r="C45" s="273"/>
      <c r="D45" s="273"/>
      <c r="E45" s="273"/>
      <c r="F45" s="273"/>
      <c r="G45" s="273"/>
      <c r="H45" s="273"/>
      <c r="I45" s="266"/>
      <c r="J45" s="266"/>
      <c r="K45" s="266"/>
      <c r="L45" s="266"/>
      <c r="M45" s="266"/>
      <c r="N45" s="266"/>
      <c r="O45" s="266"/>
      <c r="P45" s="266"/>
      <c r="Q45" s="266"/>
      <c r="R45" s="266"/>
      <c r="S45" s="266"/>
      <c r="T45" s="266"/>
    </row>
    <row r="46" spans="1:20" ht="12.75">
      <c r="A46" s="274" t="s">
        <v>8</v>
      </c>
      <c r="B46" s="275"/>
      <c r="C46" s="275"/>
      <c r="D46" s="273"/>
      <c r="E46" s="273"/>
      <c r="F46" s="273"/>
      <c r="G46" s="273"/>
      <c r="H46" s="273"/>
      <c r="I46" s="266"/>
      <c r="J46" s="266"/>
      <c r="K46" s="266"/>
      <c r="L46" s="266"/>
      <c r="M46" s="266"/>
      <c r="N46" s="266"/>
      <c r="O46" s="266"/>
      <c r="P46" s="266"/>
      <c r="Q46" s="266"/>
      <c r="R46" s="266"/>
      <c r="S46" s="266"/>
      <c r="T46" s="266"/>
    </row>
    <row r="47" spans="1:20" ht="12.75">
      <c r="A47" s="276" t="s">
        <v>9</v>
      </c>
      <c r="B47" s="276"/>
      <c r="C47" s="276"/>
      <c r="I47" s="266"/>
      <c r="J47" s="266"/>
      <c r="K47" s="266"/>
      <c r="L47" s="266"/>
      <c r="M47" s="266"/>
      <c r="N47" s="266"/>
      <c r="O47" s="266"/>
      <c r="P47" s="266"/>
      <c r="Q47" s="266"/>
      <c r="R47" s="266"/>
      <c r="S47" s="266"/>
      <c r="T47" s="266"/>
    </row>
    <row r="48" spans="1:20" ht="12.75">
      <c r="A48" s="276" t="s">
        <v>10</v>
      </c>
      <c r="B48" s="276"/>
      <c r="C48" s="276"/>
      <c r="I48" s="266"/>
      <c r="J48" s="266"/>
      <c r="K48" s="266"/>
      <c r="L48" s="266"/>
      <c r="M48" s="266"/>
      <c r="N48" s="266"/>
      <c r="O48" s="266"/>
      <c r="P48" s="266"/>
      <c r="Q48" s="266"/>
      <c r="R48" s="266"/>
      <c r="S48" s="266"/>
      <c r="T48" s="266"/>
    </row>
    <row r="49" spans="1:20" ht="15.75">
      <c r="A49" s="276"/>
      <c r="B49" s="276"/>
      <c r="C49" s="276"/>
      <c r="I49" s="266"/>
      <c r="J49" s="266"/>
      <c r="K49" s="266"/>
      <c r="L49" s="266"/>
      <c r="M49" s="266"/>
      <c r="N49" s="266"/>
      <c r="O49" s="266"/>
      <c r="P49" s="266"/>
      <c r="Q49" s="266"/>
      <c r="R49" s="794" t="s">
        <v>929</v>
      </c>
      <c r="S49" s="794"/>
      <c r="T49" s="794"/>
    </row>
    <row r="50" spans="1:20" ht="15.75">
      <c r="A50" s="276"/>
      <c r="B50" s="276"/>
      <c r="C50" s="276"/>
      <c r="I50" s="266"/>
      <c r="J50" s="266"/>
      <c r="K50" s="266"/>
      <c r="L50" s="266"/>
      <c r="M50" s="266"/>
      <c r="N50" s="266"/>
      <c r="O50" s="266"/>
      <c r="P50" s="266"/>
      <c r="Q50" s="266"/>
      <c r="R50" s="794" t="s">
        <v>476</v>
      </c>
      <c r="S50" s="794"/>
      <c r="T50" s="794"/>
    </row>
    <row r="51" spans="1:20" ht="15.75">
      <c r="A51" s="276" t="s">
        <v>12</v>
      </c>
      <c r="H51" s="276"/>
      <c r="I51" s="266"/>
      <c r="J51" s="276"/>
      <c r="K51" s="276"/>
      <c r="L51" s="276"/>
      <c r="M51" s="276"/>
      <c r="N51" s="276"/>
      <c r="O51" s="276"/>
      <c r="P51" s="276"/>
      <c r="Q51" s="276"/>
      <c r="R51" s="794" t="s">
        <v>1089</v>
      </c>
      <c r="S51" s="794"/>
      <c r="T51" s="794"/>
    </row>
    <row r="52" spans="9:20" ht="12.75">
      <c r="I52" s="276"/>
      <c r="J52" s="681"/>
      <c r="K52" s="681"/>
      <c r="L52" s="681"/>
      <c r="M52" s="681"/>
      <c r="N52" s="681"/>
      <c r="O52" s="681"/>
      <c r="P52" s="681"/>
      <c r="Q52" s="681"/>
      <c r="R52" s="681"/>
      <c r="S52" s="681"/>
      <c r="T52" s="681"/>
    </row>
    <row r="53" spans="9:20" ht="12.75">
      <c r="I53" s="681"/>
      <c r="J53" s="681"/>
      <c r="K53" s="681"/>
      <c r="L53" s="681"/>
      <c r="M53" s="681"/>
      <c r="N53" s="681"/>
      <c r="O53" s="681"/>
      <c r="P53" s="681"/>
      <c r="Q53" s="681"/>
      <c r="R53" s="681"/>
      <c r="S53" s="681"/>
      <c r="T53" s="681"/>
    </row>
    <row r="54" spans="1:20" ht="12.75">
      <c r="A54" s="276"/>
      <c r="B54" s="276"/>
      <c r="I54" s="266"/>
      <c r="J54" s="276"/>
      <c r="K54" s="276"/>
      <c r="L54" s="276"/>
      <c r="M54" s="276"/>
      <c r="N54" s="276"/>
      <c r="O54" s="276"/>
      <c r="P54" s="276"/>
      <c r="Q54" s="276"/>
      <c r="R54" s="276"/>
      <c r="S54" s="276"/>
      <c r="T54" s="276"/>
    </row>
    <row r="55" spans="9:20" ht="12.75">
      <c r="I55" s="564"/>
      <c r="J55" s="564"/>
      <c r="K55" s="564"/>
      <c r="L55" s="564"/>
      <c r="M55" s="564"/>
      <c r="N55" s="564"/>
      <c r="O55" s="564"/>
      <c r="P55" s="564"/>
      <c r="Q55" s="564"/>
      <c r="R55" s="564"/>
      <c r="S55" s="564"/>
      <c r="T55" s="564"/>
    </row>
    <row r="56" spans="9:20" ht="12.75">
      <c r="I56" s="564"/>
      <c r="J56" s="564"/>
      <c r="K56" s="564"/>
      <c r="L56" s="564"/>
      <c r="M56" s="564"/>
      <c r="N56" s="564"/>
      <c r="O56" s="564"/>
      <c r="P56" s="564"/>
      <c r="Q56" s="564"/>
      <c r="R56" s="564"/>
      <c r="S56" s="564"/>
      <c r="T56" s="564"/>
    </row>
    <row r="57" spans="9:20" ht="12.75">
      <c r="I57" s="564"/>
      <c r="J57" s="564"/>
      <c r="K57" s="564"/>
      <c r="L57" s="564"/>
      <c r="M57" s="564"/>
      <c r="N57" s="564"/>
      <c r="O57" s="564"/>
      <c r="P57" s="564"/>
      <c r="Q57" s="564"/>
      <c r="R57" s="564"/>
      <c r="S57" s="564"/>
      <c r="T57" s="564"/>
    </row>
  </sheetData>
  <sheetProtection/>
  <mergeCells count="18">
    <mergeCell ref="S8:T8"/>
    <mergeCell ref="G1:I1"/>
    <mergeCell ref="A2:T2"/>
    <mergeCell ref="A3:T3"/>
    <mergeCell ref="A4:T5"/>
    <mergeCell ref="A6:T6"/>
    <mergeCell ref="A7:B7"/>
    <mergeCell ref="L7:T7"/>
    <mergeCell ref="R49:T49"/>
    <mergeCell ref="R50:T50"/>
    <mergeCell ref="R51:T51"/>
    <mergeCell ref="S1:T1"/>
    <mergeCell ref="A8:A9"/>
    <mergeCell ref="B8:B9"/>
    <mergeCell ref="C8:G8"/>
    <mergeCell ref="H8:H9"/>
    <mergeCell ref="I8:L8"/>
    <mergeCell ref="M8:R8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71" r:id="rId1"/>
</worksheet>
</file>

<file path=xl/worksheets/sheet5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9"/>
  <sheetViews>
    <sheetView view="pageBreakPreview" zoomScaleNormal="70" zoomScaleSheetLayoutView="100" zoomScalePageLayoutView="0" workbookViewId="0" topLeftCell="A2">
      <selection activeCell="N30" sqref="N30:P32"/>
    </sheetView>
  </sheetViews>
  <sheetFormatPr defaultColWidth="9.140625" defaultRowHeight="12.75"/>
  <cols>
    <col min="1" max="1" width="5.57421875" style="266" customWidth="1"/>
    <col min="2" max="2" width="8.8515625" style="266" customWidth="1"/>
    <col min="3" max="3" width="10.28125" style="266" customWidth="1"/>
    <col min="4" max="4" width="12.8515625" style="266" customWidth="1"/>
    <col min="5" max="5" width="8.7109375" style="254" customWidth="1"/>
    <col min="6" max="7" width="8.00390625" style="254" customWidth="1"/>
    <col min="8" max="10" width="8.140625" style="254" customWidth="1"/>
    <col min="11" max="11" width="8.421875" style="254" customWidth="1"/>
    <col min="12" max="12" width="8.140625" style="254" customWidth="1"/>
    <col min="13" max="13" width="8.8515625" style="254" customWidth="1"/>
    <col min="14" max="14" width="8.140625" style="254" customWidth="1"/>
    <col min="15" max="15" width="9.140625" style="266" customWidth="1"/>
    <col min="16" max="16" width="12.421875" style="266" customWidth="1"/>
    <col min="17" max="16384" width="9.140625" style="254" customWidth="1"/>
  </cols>
  <sheetData>
    <row r="1" spans="4:14" ht="12.75" customHeight="1">
      <c r="D1" s="1074"/>
      <c r="E1" s="1074"/>
      <c r="F1" s="266"/>
      <c r="G1" s="266"/>
      <c r="H1" s="266"/>
      <c r="I1" s="266"/>
      <c r="J1" s="266"/>
      <c r="K1" s="266"/>
      <c r="L1" s="266"/>
      <c r="M1" s="1076" t="s">
        <v>532</v>
      </c>
      <c r="N1" s="1076"/>
    </row>
    <row r="2" spans="1:14" ht="15.75">
      <c r="A2" s="1084" t="s">
        <v>0</v>
      </c>
      <c r="B2" s="1084"/>
      <c r="C2" s="1084"/>
      <c r="D2" s="1084"/>
      <c r="E2" s="1084"/>
      <c r="F2" s="1084"/>
      <c r="G2" s="1084"/>
      <c r="H2" s="1084"/>
      <c r="I2" s="1084"/>
      <c r="J2" s="1084"/>
      <c r="K2" s="1084"/>
      <c r="L2" s="1084"/>
      <c r="M2" s="1084"/>
      <c r="N2" s="1084"/>
    </row>
    <row r="3" spans="1:14" ht="18">
      <c r="A3" s="1085" t="s">
        <v>697</v>
      </c>
      <c r="B3" s="1085"/>
      <c r="C3" s="1085"/>
      <c r="D3" s="1085"/>
      <c r="E3" s="1085"/>
      <c r="F3" s="1085"/>
      <c r="G3" s="1085"/>
      <c r="H3" s="1085"/>
      <c r="I3" s="1085"/>
      <c r="J3" s="1085"/>
      <c r="K3" s="1085"/>
      <c r="L3" s="1085"/>
      <c r="M3" s="1085"/>
      <c r="N3" s="1085"/>
    </row>
    <row r="4" spans="1:14" ht="12.75" customHeight="1">
      <c r="A4" s="1083" t="s">
        <v>707</v>
      </c>
      <c r="B4" s="1083"/>
      <c r="C4" s="1083"/>
      <c r="D4" s="1083"/>
      <c r="E4" s="1083"/>
      <c r="F4" s="1083"/>
      <c r="G4" s="1083"/>
      <c r="H4" s="1083"/>
      <c r="I4" s="1083"/>
      <c r="J4" s="1083"/>
      <c r="K4" s="1083"/>
      <c r="L4" s="1083"/>
      <c r="M4" s="1083"/>
      <c r="N4" s="1083"/>
    </row>
    <row r="5" spans="1:16" s="255" customFormat="1" ht="7.5" customHeight="1">
      <c r="A5" s="1083"/>
      <c r="B5" s="1083"/>
      <c r="C5" s="1083"/>
      <c r="D5" s="1083"/>
      <c r="E5" s="1083"/>
      <c r="F5" s="1083"/>
      <c r="G5" s="1083"/>
      <c r="H5" s="1083"/>
      <c r="I5" s="1083"/>
      <c r="J5" s="1083"/>
      <c r="K5" s="1083"/>
      <c r="L5" s="1083"/>
      <c r="M5" s="1083"/>
      <c r="N5" s="1083"/>
      <c r="O5" s="329"/>
      <c r="P5" s="329"/>
    </row>
    <row r="6" spans="1:14" ht="12.75">
      <c r="A6" s="1075"/>
      <c r="B6" s="1075"/>
      <c r="C6" s="1075"/>
      <c r="D6" s="1075"/>
      <c r="E6" s="1075"/>
      <c r="F6" s="1075"/>
      <c r="G6" s="1075"/>
      <c r="H6" s="1075"/>
      <c r="I6" s="1075"/>
      <c r="J6" s="1075"/>
      <c r="K6" s="1075"/>
      <c r="L6" s="1075"/>
      <c r="M6" s="1075"/>
      <c r="N6" s="1075"/>
    </row>
    <row r="7" spans="1:14" ht="12.75">
      <c r="A7" s="1082" t="s">
        <v>158</v>
      </c>
      <c r="B7" s="1082"/>
      <c r="D7" s="298"/>
      <c r="E7" s="266"/>
      <c r="F7" s="266"/>
      <c r="G7" s="266"/>
      <c r="H7" s="1078"/>
      <c r="I7" s="1078"/>
      <c r="J7" s="1078"/>
      <c r="K7" s="1078"/>
      <c r="L7" s="1078"/>
      <c r="M7" s="1078"/>
      <c r="N7" s="1078"/>
    </row>
    <row r="8" spans="1:16" ht="39" customHeight="1">
      <c r="A8" s="1002" t="s">
        <v>2</v>
      </c>
      <c r="B8" s="1002" t="s">
        <v>3</v>
      </c>
      <c r="C8" s="1089" t="s">
        <v>483</v>
      </c>
      <c r="D8" s="1086" t="s">
        <v>83</v>
      </c>
      <c r="E8" s="1079" t="s">
        <v>84</v>
      </c>
      <c r="F8" s="1080"/>
      <c r="G8" s="1080"/>
      <c r="H8" s="1081"/>
      <c r="I8" s="1002" t="s">
        <v>648</v>
      </c>
      <c r="J8" s="1002"/>
      <c r="K8" s="1002"/>
      <c r="L8" s="1002"/>
      <c r="M8" s="1002"/>
      <c r="N8" s="1002"/>
      <c r="O8" s="1077" t="s">
        <v>847</v>
      </c>
      <c r="P8" s="1077"/>
    </row>
    <row r="9" spans="1:16" ht="44.25" customHeight="1">
      <c r="A9" s="1002"/>
      <c r="B9" s="1002"/>
      <c r="C9" s="1090"/>
      <c r="D9" s="1087"/>
      <c r="E9" s="319" t="s">
        <v>88</v>
      </c>
      <c r="F9" s="319" t="s">
        <v>19</v>
      </c>
      <c r="G9" s="319" t="s">
        <v>41</v>
      </c>
      <c r="H9" s="319" t="s">
        <v>684</v>
      </c>
      <c r="I9" s="327" t="s">
        <v>17</v>
      </c>
      <c r="J9" s="327" t="s">
        <v>649</v>
      </c>
      <c r="K9" s="327" t="s">
        <v>650</v>
      </c>
      <c r="L9" s="327" t="s">
        <v>651</v>
      </c>
      <c r="M9" s="327" t="s">
        <v>652</v>
      </c>
      <c r="N9" s="327" t="s">
        <v>653</v>
      </c>
      <c r="O9" s="340" t="s">
        <v>860</v>
      </c>
      <c r="P9" s="340" t="s">
        <v>858</v>
      </c>
    </row>
    <row r="10" spans="1:16" s="336" customFormat="1" ht="12.75">
      <c r="A10" s="334">
        <v>1</v>
      </c>
      <c r="B10" s="334">
        <v>2</v>
      </c>
      <c r="C10" s="334">
        <v>3</v>
      </c>
      <c r="D10" s="334">
        <v>4</v>
      </c>
      <c r="E10" s="334">
        <v>5</v>
      </c>
      <c r="F10" s="334">
        <v>6</v>
      </c>
      <c r="G10" s="334">
        <v>7</v>
      </c>
      <c r="H10" s="334">
        <v>8</v>
      </c>
      <c r="I10" s="334">
        <v>9</v>
      </c>
      <c r="J10" s="334">
        <v>10</v>
      </c>
      <c r="K10" s="334">
        <v>11</v>
      </c>
      <c r="L10" s="334">
        <v>12</v>
      </c>
      <c r="M10" s="334">
        <v>13</v>
      </c>
      <c r="N10" s="334">
        <v>14</v>
      </c>
      <c r="O10" s="334">
        <v>15</v>
      </c>
      <c r="P10" s="334">
        <v>16</v>
      </c>
    </row>
    <row r="11" spans="1:16" ht="12.75">
      <c r="A11" s="270">
        <v>1</v>
      </c>
      <c r="B11" s="1091" t="s">
        <v>951</v>
      </c>
      <c r="C11" s="1092"/>
      <c r="D11" s="1092"/>
      <c r="E11" s="1092"/>
      <c r="F11" s="1092"/>
      <c r="G11" s="1092"/>
      <c r="H11" s="1092"/>
      <c r="I11" s="1092"/>
      <c r="J11" s="1092"/>
      <c r="K11" s="1092"/>
      <c r="L11" s="1092"/>
      <c r="M11" s="1092"/>
      <c r="N11" s="1092"/>
      <c r="O11" s="1092"/>
      <c r="P11" s="1093"/>
    </row>
    <row r="12" spans="1:16" ht="12.75">
      <c r="A12" s="270">
        <v>2</v>
      </c>
      <c r="B12" s="1094"/>
      <c r="C12" s="1095"/>
      <c r="D12" s="1095"/>
      <c r="E12" s="1095"/>
      <c r="F12" s="1095"/>
      <c r="G12" s="1095"/>
      <c r="H12" s="1095"/>
      <c r="I12" s="1095"/>
      <c r="J12" s="1095"/>
      <c r="K12" s="1095"/>
      <c r="L12" s="1095"/>
      <c r="M12" s="1095"/>
      <c r="N12" s="1095"/>
      <c r="O12" s="1095"/>
      <c r="P12" s="1096"/>
    </row>
    <row r="13" spans="1:16" ht="12.75">
      <c r="A13" s="270">
        <v>3</v>
      </c>
      <c r="B13" s="1094"/>
      <c r="C13" s="1095"/>
      <c r="D13" s="1095"/>
      <c r="E13" s="1095"/>
      <c r="F13" s="1095"/>
      <c r="G13" s="1095"/>
      <c r="H13" s="1095"/>
      <c r="I13" s="1095"/>
      <c r="J13" s="1095"/>
      <c r="K13" s="1095"/>
      <c r="L13" s="1095"/>
      <c r="M13" s="1095"/>
      <c r="N13" s="1095"/>
      <c r="O13" s="1095"/>
      <c r="P13" s="1096"/>
    </row>
    <row r="14" spans="1:16" ht="12.75">
      <c r="A14" s="270">
        <v>4</v>
      </c>
      <c r="B14" s="1094"/>
      <c r="C14" s="1095"/>
      <c r="D14" s="1095"/>
      <c r="E14" s="1095"/>
      <c r="F14" s="1095"/>
      <c r="G14" s="1095"/>
      <c r="H14" s="1095"/>
      <c r="I14" s="1095"/>
      <c r="J14" s="1095"/>
      <c r="K14" s="1095"/>
      <c r="L14" s="1095"/>
      <c r="M14" s="1095"/>
      <c r="N14" s="1095"/>
      <c r="O14" s="1095"/>
      <c r="P14" s="1096"/>
    </row>
    <row r="15" spans="1:16" ht="12.75">
      <c r="A15" s="270">
        <v>5</v>
      </c>
      <c r="B15" s="1094"/>
      <c r="C15" s="1095"/>
      <c r="D15" s="1095"/>
      <c r="E15" s="1095"/>
      <c r="F15" s="1095"/>
      <c r="G15" s="1095"/>
      <c r="H15" s="1095"/>
      <c r="I15" s="1095"/>
      <c r="J15" s="1095"/>
      <c r="K15" s="1095"/>
      <c r="L15" s="1095"/>
      <c r="M15" s="1095"/>
      <c r="N15" s="1095"/>
      <c r="O15" s="1095"/>
      <c r="P15" s="1096"/>
    </row>
    <row r="16" spans="1:16" ht="12.75">
      <c r="A16" s="270">
        <v>6</v>
      </c>
      <c r="B16" s="1094"/>
      <c r="C16" s="1095"/>
      <c r="D16" s="1095"/>
      <c r="E16" s="1095"/>
      <c r="F16" s="1095"/>
      <c r="G16" s="1095"/>
      <c r="H16" s="1095"/>
      <c r="I16" s="1095"/>
      <c r="J16" s="1095"/>
      <c r="K16" s="1095"/>
      <c r="L16" s="1095"/>
      <c r="M16" s="1095"/>
      <c r="N16" s="1095"/>
      <c r="O16" s="1095"/>
      <c r="P16" s="1096"/>
    </row>
    <row r="17" spans="1:16" ht="12.75">
      <c r="A17" s="270">
        <v>7</v>
      </c>
      <c r="B17" s="1094"/>
      <c r="C17" s="1095"/>
      <c r="D17" s="1095"/>
      <c r="E17" s="1095"/>
      <c r="F17" s="1095"/>
      <c r="G17" s="1095"/>
      <c r="H17" s="1095"/>
      <c r="I17" s="1095"/>
      <c r="J17" s="1095"/>
      <c r="K17" s="1095"/>
      <c r="L17" s="1095"/>
      <c r="M17" s="1095"/>
      <c r="N17" s="1095"/>
      <c r="O17" s="1095"/>
      <c r="P17" s="1096"/>
    </row>
    <row r="18" spans="1:16" ht="12.75">
      <c r="A18" s="270">
        <v>8</v>
      </c>
      <c r="B18" s="1094"/>
      <c r="C18" s="1095"/>
      <c r="D18" s="1095"/>
      <c r="E18" s="1095"/>
      <c r="F18" s="1095"/>
      <c r="G18" s="1095"/>
      <c r="H18" s="1095"/>
      <c r="I18" s="1095"/>
      <c r="J18" s="1095"/>
      <c r="K18" s="1095"/>
      <c r="L18" s="1095"/>
      <c r="M18" s="1095"/>
      <c r="N18" s="1095"/>
      <c r="O18" s="1095"/>
      <c r="P18" s="1096"/>
    </row>
    <row r="19" spans="1:16" ht="12.75">
      <c r="A19" s="270">
        <v>9</v>
      </c>
      <c r="B19" s="1094"/>
      <c r="C19" s="1095"/>
      <c r="D19" s="1095"/>
      <c r="E19" s="1095"/>
      <c r="F19" s="1095"/>
      <c r="G19" s="1095"/>
      <c r="H19" s="1095"/>
      <c r="I19" s="1095"/>
      <c r="J19" s="1095"/>
      <c r="K19" s="1095"/>
      <c r="L19" s="1095"/>
      <c r="M19" s="1095"/>
      <c r="N19" s="1095"/>
      <c r="O19" s="1095"/>
      <c r="P19" s="1096"/>
    </row>
    <row r="20" spans="1:16" ht="12.75">
      <c r="A20" s="270">
        <v>10</v>
      </c>
      <c r="B20" s="1094"/>
      <c r="C20" s="1095"/>
      <c r="D20" s="1095"/>
      <c r="E20" s="1095"/>
      <c r="F20" s="1095"/>
      <c r="G20" s="1095"/>
      <c r="H20" s="1095"/>
      <c r="I20" s="1095"/>
      <c r="J20" s="1095"/>
      <c r="K20" s="1095"/>
      <c r="L20" s="1095"/>
      <c r="M20" s="1095"/>
      <c r="N20" s="1095"/>
      <c r="O20" s="1095"/>
      <c r="P20" s="1096"/>
    </row>
    <row r="21" spans="1:16" ht="12.75">
      <c r="A21" s="270">
        <v>11</v>
      </c>
      <c r="B21" s="1094"/>
      <c r="C21" s="1095"/>
      <c r="D21" s="1095"/>
      <c r="E21" s="1095"/>
      <c r="F21" s="1095"/>
      <c r="G21" s="1095"/>
      <c r="H21" s="1095"/>
      <c r="I21" s="1095"/>
      <c r="J21" s="1095"/>
      <c r="K21" s="1095"/>
      <c r="L21" s="1095"/>
      <c r="M21" s="1095"/>
      <c r="N21" s="1095"/>
      <c r="O21" s="1095"/>
      <c r="P21" s="1096"/>
    </row>
    <row r="22" spans="1:16" ht="12.75">
      <c r="A22" s="270">
        <v>12</v>
      </c>
      <c r="B22" s="1094"/>
      <c r="C22" s="1095"/>
      <c r="D22" s="1095"/>
      <c r="E22" s="1095"/>
      <c r="F22" s="1095"/>
      <c r="G22" s="1095"/>
      <c r="H22" s="1095"/>
      <c r="I22" s="1095"/>
      <c r="J22" s="1095"/>
      <c r="K22" s="1095"/>
      <c r="L22" s="1095"/>
      <c r="M22" s="1095"/>
      <c r="N22" s="1095"/>
      <c r="O22" s="1095"/>
      <c r="P22" s="1096"/>
    </row>
    <row r="23" spans="1:16" ht="12.75">
      <c r="A23" s="270">
        <v>13</v>
      </c>
      <c r="B23" s="1094"/>
      <c r="C23" s="1095"/>
      <c r="D23" s="1095"/>
      <c r="E23" s="1095"/>
      <c r="F23" s="1095"/>
      <c r="G23" s="1095"/>
      <c r="H23" s="1095"/>
      <c r="I23" s="1095"/>
      <c r="J23" s="1095"/>
      <c r="K23" s="1095"/>
      <c r="L23" s="1095"/>
      <c r="M23" s="1095"/>
      <c r="N23" s="1095"/>
      <c r="O23" s="1095"/>
      <c r="P23" s="1096"/>
    </row>
    <row r="24" spans="1:16" ht="12.75">
      <c r="A24" s="270">
        <v>14</v>
      </c>
      <c r="B24" s="1097"/>
      <c r="C24" s="1098"/>
      <c r="D24" s="1098"/>
      <c r="E24" s="1098"/>
      <c r="F24" s="1098"/>
      <c r="G24" s="1098"/>
      <c r="H24" s="1098"/>
      <c r="I24" s="1098"/>
      <c r="J24" s="1098"/>
      <c r="K24" s="1098"/>
      <c r="L24" s="1098"/>
      <c r="M24" s="1098"/>
      <c r="N24" s="1098"/>
      <c r="O24" s="1098"/>
      <c r="P24" s="1099"/>
    </row>
    <row r="25" spans="1:16" ht="12.75">
      <c r="A25" s="272" t="s">
        <v>7</v>
      </c>
      <c r="B25" s="271"/>
      <c r="C25" s="271"/>
      <c r="D25" s="301"/>
      <c r="E25" s="271"/>
      <c r="F25" s="271"/>
      <c r="G25" s="271"/>
      <c r="H25" s="271"/>
      <c r="I25" s="271"/>
      <c r="J25" s="271"/>
      <c r="K25" s="271"/>
      <c r="L25" s="271"/>
      <c r="M25" s="271"/>
      <c r="N25" s="271"/>
      <c r="O25" s="271"/>
      <c r="P25" s="271"/>
    </row>
    <row r="26" spans="1:16" ht="12.75">
      <c r="A26" s="272" t="s">
        <v>7</v>
      </c>
      <c r="B26" s="271"/>
      <c r="C26" s="271"/>
      <c r="D26" s="301"/>
      <c r="E26" s="271"/>
      <c r="F26" s="271"/>
      <c r="G26" s="271"/>
      <c r="H26" s="271"/>
      <c r="I26" s="271"/>
      <c r="J26" s="271"/>
      <c r="K26" s="271"/>
      <c r="L26" s="271"/>
      <c r="M26" s="271"/>
      <c r="N26" s="271"/>
      <c r="O26" s="271"/>
      <c r="P26" s="271"/>
    </row>
    <row r="27" spans="1:16" ht="12.75">
      <c r="A27" s="335" t="s">
        <v>17</v>
      </c>
      <c r="B27" s="271"/>
      <c r="C27" s="271"/>
      <c r="D27" s="301"/>
      <c r="E27" s="271"/>
      <c r="F27" s="271"/>
      <c r="G27" s="271"/>
      <c r="H27" s="271"/>
      <c r="I27" s="271"/>
      <c r="J27" s="271"/>
      <c r="K27" s="271"/>
      <c r="L27" s="271"/>
      <c r="M27" s="271"/>
      <c r="N27" s="271"/>
      <c r="O27" s="271"/>
      <c r="P27" s="271"/>
    </row>
    <row r="28" spans="1:14" ht="12.75">
      <c r="A28" s="273"/>
      <c r="B28" s="273"/>
      <c r="C28" s="273"/>
      <c r="D28" s="273"/>
      <c r="E28" s="266"/>
      <c r="F28" s="266"/>
      <c r="G28" s="266"/>
      <c r="H28" s="266"/>
      <c r="I28" s="266"/>
      <c r="J28" s="266"/>
      <c r="K28" s="266"/>
      <c r="L28" s="266"/>
      <c r="M28" s="266"/>
      <c r="N28" s="266"/>
    </row>
    <row r="29" spans="1:14" ht="12.75">
      <c r="A29" s="274"/>
      <c r="B29" s="275"/>
      <c r="C29" s="275"/>
      <c r="D29" s="273"/>
      <c r="E29" s="266"/>
      <c r="F29" s="266"/>
      <c r="G29" s="266"/>
      <c r="H29" s="266"/>
      <c r="I29" s="266"/>
      <c r="J29" s="266"/>
      <c r="K29" s="266"/>
      <c r="L29" s="266"/>
      <c r="M29" s="266"/>
      <c r="N29" s="266"/>
    </row>
    <row r="30" spans="1:16" ht="15.75">
      <c r="A30" s="276" t="s">
        <v>12</v>
      </c>
      <c r="B30" s="276"/>
      <c r="C30" s="276"/>
      <c r="E30" s="266"/>
      <c r="F30" s="266"/>
      <c r="G30" s="266"/>
      <c r="H30" s="266"/>
      <c r="I30" s="266"/>
      <c r="J30" s="266"/>
      <c r="K30" s="266"/>
      <c r="L30" s="266"/>
      <c r="M30" s="266"/>
      <c r="N30" s="794" t="s">
        <v>929</v>
      </c>
      <c r="O30" s="794"/>
      <c r="P30" s="794"/>
    </row>
    <row r="31" spans="1:16" ht="15.75">
      <c r="A31" s="276"/>
      <c r="B31" s="276"/>
      <c r="C31" s="276"/>
      <c r="E31" s="266"/>
      <c r="F31" s="266"/>
      <c r="G31" s="266"/>
      <c r="H31" s="266"/>
      <c r="I31" s="266"/>
      <c r="J31" s="266"/>
      <c r="K31" s="266"/>
      <c r="L31" s="266"/>
      <c r="M31" s="266"/>
      <c r="N31" s="794" t="s">
        <v>476</v>
      </c>
      <c r="O31" s="794"/>
      <c r="P31" s="794"/>
    </row>
    <row r="32" spans="1:16" ht="15.75">
      <c r="A32" s="276"/>
      <c r="B32" s="276"/>
      <c r="C32" s="276"/>
      <c r="E32" s="266"/>
      <c r="F32" s="266"/>
      <c r="G32" s="266"/>
      <c r="H32" s="266"/>
      <c r="I32" s="266"/>
      <c r="J32" s="266"/>
      <c r="K32" s="266"/>
      <c r="L32" s="266"/>
      <c r="M32" s="266"/>
      <c r="N32" s="794" t="s">
        <v>1089</v>
      </c>
      <c r="O32" s="794"/>
      <c r="P32" s="794"/>
    </row>
    <row r="33" spans="1:14" ht="12.75">
      <c r="A33" s="276"/>
      <c r="B33" s="276"/>
      <c r="C33" s="276"/>
      <c r="E33" s="266"/>
      <c r="F33" s="266"/>
      <c r="G33" s="266"/>
      <c r="H33" s="266"/>
      <c r="I33" s="266"/>
      <c r="J33" s="266"/>
      <c r="K33" s="266"/>
      <c r="L33" s="266"/>
      <c r="M33" s="266"/>
      <c r="N33" s="266"/>
    </row>
    <row r="34" spans="4:14" ht="12.75">
      <c r="D34" s="276"/>
      <c r="E34" s="266"/>
      <c r="F34" s="276"/>
      <c r="G34" s="276"/>
      <c r="H34" s="276"/>
      <c r="I34" s="276"/>
      <c r="J34" s="276"/>
      <c r="K34" s="276"/>
      <c r="L34" s="276"/>
      <c r="M34" s="276"/>
      <c r="N34" s="276"/>
    </row>
    <row r="35" spans="5:14" ht="12.75" customHeight="1">
      <c r="E35" s="276"/>
      <c r="F35" s="681"/>
      <c r="G35" s="681"/>
      <c r="H35" s="681"/>
      <c r="I35" s="681"/>
      <c r="J35" s="681"/>
      <c r="K35" s="681"/>
      <c r="L35" s="681"/>
      <c r="M35" s="681"/>
      <c r="N35" s="681"/>
    </row>
    <row r="36" spans="5:14" ht="12.75" customHeight="1">
      <c r="E36" s="681"/>
      <c r="F36" s="681"/>
      <c r="G36" s="681"/>
      <c r="H36" s="681"/>
      <c r="I36" s="681"/>
      <c r="J36" s="681"/>
      <c r="K36" s="681"/>
      <c r="L36" s="681"/>
      <c r="M36" s="681"/>
      <c r="N36" s="681"/>
    </row>
    <row r="37" spans="1:14" ht="12.75">
      <c r="A37" s="276"/>
      <c r="B37" s="276"/>
      <c r="E37" s="266"/>
      <c r="F37" s="276"/>
      <c r="G37" s="276"/>
      <c r="H37" s="276"/>
      <c r="I37" s="276"/>
      <c r="J37" s="276"/>
      <c r="K37" s="276"/>
      <c r="L37" s="276"/>
      <c r="M37" s="276"/>
      <c r="N37" s="276"/>
    </row>
    <row r="39" spans="1:14" ht="12.75">
      <c r="A39" s="1088"/>
      <c r="B39" s="1088"/>
      <c r="C39" s="1088"/>
      <c r="D39" s="1088"/>
      <c r="E39" s="1088"/>
      <c r="F39" s="1088"/>
      <c r="G39" s="1088"/>
      <c r="H39" s="1088"/>
      <c r="I39" s="1088"/>
      <c r="J39" s="1088"/>
      <c r="K39" s="1088"/>
      <c r="L39" s="1088"/>
      <c r="M39" s="1088"/>
      <c r="N39" s="1088"/>
    </row>
  </sheetData>
  <sheetProtection/>
  <mergeCells count="20">
    <mergeCell ref="E8:H8"/>
    <mergeCell ref="B11:P24"/>
    <mergeCell ref="O8:P8"/>
    <mergeCell ref="I8:N8"/>
    <mergeCell ref="A6:N6"/>
    <mergeCell ref="D1:E1"/>
    <mergeCell ref="M1:N1"/>
    <mergeCell ref="A2:N2"/>
    <mergeCell ref="A3:N3"/>
    <mergeCell ref="A4:N5"/>
    <mergeCell ref="N30:P30"/>
    <mergeCell ref="N31:P31"/>
    <mergeCell ref="N32:P32"/>
    <mergeCell ref="A39:N39"/>
    <mergeCell ref="C8:C9"/>
    <mergeCell ref="A7:B7"/>
    <mergeCell ref="H7:N7"/>
    <mergeCell ref="A8:A9"/>
    <mergeCell ref="B8:B9"/>
    <mergeCell ref="D8:D9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9"/>
  <sheetViews>
    <sheetView view="pageBreakPreview" zoomScale="80" zoomScaleNormal="70" zoomScaleSheetLayoutView="80" zoomScalePageLayoutView="0" workbookViewId="0" topLeftCell="D1">
      <selection activeCell="J16" sqref="J16"/>
    </sheetView>
  </sheetViews>
  <sheetFormatPr defaultColWidth="9.140625" defaultRowHeight="12.75"/>
  <cols>
    <col min="1" max="1" width="7.28125" style="185" customWidth="1"/>
    <col min="2" max="2" width="26.00390625" style="185" customWidth="1"/>
    <col min="3" max="3" width="10.57421875" style="185" bestFit="1" customWidth="1"/>
    <col min="4" max="5" width="9.28125" style="185" bestFit="1" customWidth="1"/>
    <col min="6" max="6" width="16.00390625" style="185" customWidth="1"/>
    <col min="7" max="9" width="10.7109375" style="185" customWidth="1"/>
    <col min="10" max="10" width="12.7109375" style="185" bestFit="1" customWidth="1"/>
    <col min="11" max="11" width="10.57421875" style="185" bestFit="1" customWidth="1"/>
    <col min="12" max="13" width="9.421875" style="185" bestFit="1" customWidth="1"/>
    <col min="14" max="14" width="12.7109375" style="185" bestFit="1" customWidth="1"/>
    <col min="15" max="15" width="10.57421875" style="185" bestFit="1" customWidth="1"/>
    <col min="16" max="17" width="9.421875" style="185" bestFit="1" customWidth="1"/>
    <col min="18" max="18" width="12.7109375" style="185" bestFit="1" customWidth="1"/>
    <col min="19" max="19" width="10.57421875" style="185" bestFit="1" customWidth="1"/>
    <col min="20" max="21" width="8.8515625" style="185" customWidth="1"/>
    <col min="22" max="22" width="16.57421875" style="185" bestFit="1" customWidth="1"/>
    <col min="23" max="16384" width="9.140625" style="185" customWidth="1"/>
  </cols>
  <sheetData>
    <row r="1" ht="15">
      <c r="V1" s="186" t="s">
        <v>537</v>
      </c>
    </row>
    <row r="2" spans="7:18" ht="15.75">
      <c r="G2" s="126" t="s">
        <v>0</v>
      </c>
      <c r="H2" s="126"/>
      <c r="I2" s="126"/>
      <c r="O2" s="87"/>
      <c r="P2" s="87"/>
      <c r="Q2" s="87"/>
      <c r="R2" s="87"/>
    </row>
    <row r="3" spans="3:24" ht="20.25">
      <c r="C3" s="846" t="s">
        <v>697</v>
      </c>
      <c r="D3" s="846"/>
      <c r="E3" s="846"/>
      <c r="F3" s="846"/>
      <c r="G3" s="846"/>
      <c r="H3" s="846"/>
      <c r="I3" s="846"/>
      <c r="J3" s="846"/>
      <c r="K3" s="846"/>
      <c r="L3" s="846"/>
      <c r="M3" s="846"/>
      <c r="N3" s="846"/>
      <c r="O3" s="127"/>
      <c r="P3" s="127"/>
      <c r="Q3" s="127"/>
      <c r="R3" s="127"/>
      <c r="S3" s="127"/>
      <c r="T3" s="127"/>
      <c r="U3" s="127"/>
      <c r="V3" s="127"/>
      <c r="W3" s="127"/>
      <c r="X3" s="127"/>
    </row>
    <row r="4" spans="3:22" ht="18"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</row>
    <row r="5" spans="2:22" ht="15.75">
      <c r="B5" s="847" t="s">
        <v>839</v>
      </c>
      <c r="C5" s="847"/>
      <c r="D5" s="847"/>
      <c r="E5" s="847"/>
      <c r="F5" s="847"/>
      <c r="G5" s="847"/>
      <c r="H5" s="847"/>
      <c r="I5" s="847"/>
      <c r="J5" s="847"/>
      <c r="K5" s="847"/>
      <c r="L5" s="847"/>
      <c r="M5" s="847"/>
      <c r="N5" s="847"/>
      <c r="O5" s="847"/>
      <c r="P5" s="847"/>
      <c r="Q5" s="847"/>
      <c r="R5" s="847"/>
      <c r="S5" s="847"/>
      <c r="T5" s="88"/>
      <c r="U5" s="848" t="s">
        <v>246</v>
      </c>
      <c r="V5" s="849"/>
    </row>
    <row r="6" spans="11:18" ht="15">
      <c r="K6" s="87"/>
      <c r="L6" s="87"/>
      <c r="M6" s="87"/>
      <c r="N6" s="87"/>
      <c r="O6" s="87"/>
      <c r="P6" s="87"/>
      <c r="Q6" s="87"/>
      <c r="R6" s="87"/>
    </row>
    <row r="7" spans="1:22" ht="12.75">
      <c r="A7" s="850" t="s">
        <v>158</v>
      </c>
      <c r="B7" s="850"/>
      <c r="O7" s="851" t="s">
        <v>773</v>
      </c>
      <c r="P7" s="851"/>
      <c r="Q7" s="851"/>
      <c r="R7" s="851"/>
      <c r="S7" s="851"/>
      <c r="T7" s="851"/>
      <c r="U7" s="851"/>
      <c r="V7" s="851"/>
    </row>
    <row r="8" spans="1:22" ht="35.25" customHeight="1">
      <c r="A8" s="829" t="s">
        <v>2</v>
      </c>
      <c r="B8" s="829" t="s">
        <v>143</v>
      </c>
      <c r="C8" s="845" t="s">
        <v>144</v>
      </c>
      <c r="D8" s="845"/>
      <c r="E8" s="845"/>
      <c r="F8" s="845" t="s">
        <v>145</v>
      </c>
      <c r="G8" s="829" t="s">
        <v>175</v>
      </c>
      <c r="H8" s="829"/>
      <c r="I8" s="829"/>
      <c r="J8" s="829"/>
      <c r="K8" s="829"/>
      <c r="L8" s="829"/>
      <c r="M8" s="829"/>
      <c r="N8" s="829"/>
      <c r="O8" s="829" t="s">
        <v>176</v>
      </c>
      <c r="P8" s="829"/>
      <c r="Q8" s="829"/>
      <c r="R8" s="829"/>
      <c r="S8" s="829"/>
      <c r="T8" s="829"/>
      <c r="U8" s="829"/>
      <c r="V8" s="829"/>
    </row>
    <row r="9" spans="1:22" ht="15">
      <c r="A9" s="829"/>
      <c r="B9" s="829"/>
      <c r="C9" s="845" t="s">
        <v>247</v>
      </c>
      <c r="D9" s="845" t="s">
        <v>42</v>
      </c>
      <c r="E9" s="845" t="s">
        <v>43</v>
      </c>
      <c r="F9" s="845"/>
      <c r="G9" s="829" t="s">
        <v>177</v>
      </c>
      <c r="H9" s="829"/>
      <c r="I9" s="829"/>
      <c r="J9" s="829"/>
      <c r="K9" s="829" t="s">
        <v>161</v>
      </c>
      <c r="L9" s="829"/>
      <c r="M9" s="829"/>
      <c r="N9" s="829"/>
      <c r="O9" s="829" t="s">
        <v>146</v>
      </c>
      <c r="P9" s="829"/>
      <c r="Q9" s="829"/>
      <c r="R9" s="829"/>
      <c r="S9" s="829" t="s">
        <v>160</v>
      </c>
      <c r="T9" s="829"/>
      <c r="U9" s="829"/>
      <c r="V9" s="829"/>
    </row>
    <row r="10" spans="1:22" ht="12.75">
      <c r="A10" s="829"/>
      <c r="B10" s="829"/>
      <c r="C10" s="845"/>
      <c r="D10" s="845"/>
      <c r="E10" s="845"/>
      <c r="F10" s="845"/>
      <c r="G10" s="830" t="s">
        <v>147</v>
      </c>
      <c r="H10" s="831"/>
      <c r="I10" s="832"/>
      <c r="J10" s="836" t="s">
        <v>148</v>
      </c>
      <c r="K10" s="839" t="s">
        <v>147</v>
      </c>
      <c r="L10" s="840"/>
      <c r="M10" s="841"/>
      <c r="N10" s="836" t="s">
        <v>148</v>
      </c>
      <c r="O10" s="839" t="s">
        <v>147</v>
      </c>
      <c r="P10" s="840"/>
      <c r="Q10" s="841"/>
      <c r="R10" s="836" t="s">
        <v>148</v>
      </c>
      <c r="S10" s="839" t="s">
        <v>147</v>
      </c>
      <c r="T10" s="840"/>
      <c r="U10" s="841"/>
      <c r="V10" s="836" t="s">
        <v>148</v>
      </c>
    </row>
    <row r="11" spans="1:22" ht="15" customHeight="1">
      <c r="A11" s="829"/>
      <c r="B11" s="829"/>
      <c r="C11" s="845"/>
      <c r="D11" s="845"/>
      <c r="E11" s="845"/>
      <c r="F11" s="845"/>
      <c r="G11" s="833"/>
      <c r="H11" s="834"/>
      <c r="I11" s="835"/>
      <c r="J11" s="837"/>
      <c r="K11" s="842"/>
      <c r="L11" s="843"/>
      <c r="M11" s="844"/>
      <c r="N11" s="837"/>
      <c r="O11" s="842"/>
      <c r="P11" s="843"/>
      <c r="Q11" s="844"/>
      <c r="R11" s="837"/>
      <c r="S11" s="842"/>
      <c r="T11" s="843"/>
      <c r="U11" s="844"/>
      <c r="V11" s="837"/>
    </row>
    <row r="12" spans="1:22" ht="15">
      <c r="A12" s="829"/>
      <c r="B12" s="829"/>
      <c r="C12" s="845"/>
      <c r="D12" s="845"/>
      <c r="E12" s="845"/>
      <c r="F12" s="845"/>
      <c r="G12" s="189" t="s">
        <v>247</v>
      </c>
      <c r="H12" s="189" t="s">
        <v>42</v>
      </c>
      <c r="I12" s="190" t="s">
        <v>43</v>
      </c>
      <c r="J12" s="838"/>
      <c r="K12" s="188" t="s">
        <v>247</v>
      </c>
      <c r="L12" s="188" t="s">
        <v>42</v>
      </c>
      <c r="M12" s="188" t="s">
        <v>43</v>
      </c>
      <c r="N12" s="838"/>
      <c r="O12" s="188" t="s">
        <v>247</v>
      </c>
      <c r="P12" s="188" t="s">
        <v>42</v>
      </c>
      <c r="Q12" s="188" t="s">
        <v>43</v>
      </c>
      <c r="R12" s="838"/>
      <c r="S12" s="188" t="s">
        <v>247</v>
      </c>
      <c r="T12" s="188" t="s">
        <v>42</v>
      </c>
      <c r="U12" s="188" t="s">
        <v>43</v>
      </c>
      <c r="V12" s="838"/>
    </row>
    <row r="13" spans="1:22" ht="15">
      <c r="A13" s="188">
        <v>1</v>
      </c>
      <c r="B13" s="188">
        <v>2</v>
      </c>
      <c r="C13" s="188">
        <v>3</v>
      </c>
      <c r="D13" s="188">
        <v>4</v>
      </c>
      <c r="E13" s="188">
        <v>5</v>
      </c>
      <c r="F13" s="188">
        <v>6</v>
      </c>
      <c r="G13" s="188">
        <v>7</v>
      </c>
      <c r="H13" s="188">
        <v>8</v>
      </c>
      <c r="I13" s="188">
        <v>9</v>
      </c>
      <c r="J13" s="188">
        <v>10</v>
      </c>
      <c r="K13" s="188">
        <v>11</v>
      </c>
      <c r="L13" s="188">
        <v>12</v>
      </c>
      <c r="M13" s="188">
        <v>13</v>
      </c>
      <c r="N13" s="188">
        <v>14</v>
      </c>
      <c r="O13" s="188">
        <v>15</v>
      </c>
      <c r="P13" s="188">
        <v>16</v>
      </c>
      <c r="Q13" s="188">
        <v>17</v>
      </c>
      <c r="R13" s="188">
        <v>18</v>
      </c>
      <c r="S13" s="188">
        <v>19</v>
      </c>
      <c r="T13" s="188">
        <v>20</v>
      </c>
      <c r="U13" s="188">
        <v>21</v>
      </c>
      <c r="V13" s="188">
        <v>22</v>
      </c>
    </row>
    <row r="14" spans="1:22" ht="15">
      <c r="A14" s="826" t="s">
        <v>208</v>
      </c>
      <c r="B14" s="827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  <c r="S14" s="188"/>
      <c r="T14" s="188"/>
      <c r="U14" s="188"/>
      <c r="V14" s="188"/>
    </row>
    <row r="15" spans="1:22" ht="15">
      <c r="A15" s="188">
        <v>1</v>
      </c>
      <c r="B15" s="191" t="s">
        <v>207</v>
      </c>
      <c r="C15" s="511">
        <v>7169.46</v>
      </c>
      <c r="D15" s="511">
        <v>690.5</v>
      </c>
      <c r="E15" s="511">
        <v>1651.13</v>
      </c>
      <c r="F15" s="688">
        <v>43216</v>
      </c>
      <c r="G15" s="511">
        <v>7169.46</v>
      </c>
      <c r="H15" s="511">
        <v>690.5</v>
      </c>
      <c r="I15" s="511">
        <v>1651.13</v>
      </c>
      <c r="J15" s="688">
        <v>43259</v>
      </c>
      <c r="K15" s="511">
        <v>7169.46</v>
      </c>
      <c r="L15" s="511">
        <v>690.5</v>
      </c>
      <c r="M15" s="511">
        <v>1651.13</v>
      </c>
      <c r="N15" s="688">
        <v>43262</v>
      </c>
      <c r="O15" s="511">
        <v>7169.46</v>
      </c>
      <c r="P15" s="511">
        <v>690.5</v>
      </c>
      <c r="Q15" s="511">
        <v>1651.13</v>
      </c>
      <c r="R15" s="688">
        <v>43263</v>
      </c>
      <c r="S15" s="511">
        <v>7169.46</v>
      </c>
      <c r="T15" s="511">
        <v>690.5</v>
      </c>
      <c r="U15" s="511">
        <v>1651.13</v>
      </c>
      <c r="V15" s="688">
        <v>43264</v>
      </c>
    </row>
    <row r="16" spans="1:22" ht="15">
      <c r="A16" s="188">
        <v>2</v>
      </c>
      <c r="B16" s="191" t="s">
        <v>149</v>
      </c>
      <c r="C16" s="511">
        <v>10482.47</v>
      </c>
      <c r="D16" s="511">
        <v>1009.59</v>
      </c>
      <c r="E16" s="511">
        <v>2414.11</v>
      </c>
      <c r="F16" s="688">
        <v>43217</v>
      </c>
      <c r="G16" s="511">
        <v>10482.47</v>
      </c>
      <c r="H16" s="511">
        <v>1009.59</v>
      </c>
      <c r="I16" s="511">
        <v>2414.11</v>
      </c>
      <c r="J16" s="688">
        <v>43260</v>
      </c>
      <c r="K16" s="511">
        <v>10482.47</v>
      </c>
      <c r="L16" s="511">
        <v>1009.59</v>
      </c>
      <c r="M16" s="511">
        <v>2414.11</v>
      </c>
      <c r="N16" s="688">
        <v>43263</v>
      </c>
      <c r="O16" s="511">
        <v>10482.47</v>
      </c>
      <c r="P16" s="511">
        <v>1009.59</v>
      </c>
      <c r="Q16" s="511">
        <v>2414.11</v>
      </c>
      <c r="R16" s="688">
        <v>43264</v>
      </c>
      <c r="S16" s="511">
        <v>10482.47</v>
      </c>
      <c r="T16" s="511">
        <v>1009.59</v>
      </c>
      <c r="U16" s="511">
        <v>2414.11</v>
      </c>
      <c r="V16" s="688">
        <v>43265</v>
      </c>
    </row>
    <row r="17" spans="1:22" ht="15">
      <c r="A17" s="188">
        <v>3</v>
      </c>
      <c r="B17" s="191" t="s">
        <v>150</v>
      </c>
      <c r="C17" s="511">
        <v>14318.17</v>
      </c>
      <c r="D17" s="511">
        <v>1315.94</v>
      </c>
      <c r="E17" s="511">
        <v>3300.26</v>
      </c>
      <c r="F17" s="688">
        <v>43218</v>
      </c>
      <c r="G17" s="511">
        <v>14318.17</v>
      </c>
      <c r="H17" s="511">
        <v>1315.94</v>
      </c>
      <c r="I17" s="511">
        <v>3300.26</v>
      </c>
      <c r="J17" s="688">
        <v>43261</v>
      </c>
      <c r="K17" s="511">
        <v>14318.17</v>
      </c>
      <c r="L17" s="511">
        <v>1315.94</v>
      </c>
      <c r="M17" s="511">
        <v>3300.26</v>
      </c>
      <c r="N17" s="688">
        <v>43264</v>
      </c>
      <c r="O17" s="511">
        <v>14318.17</v>
      </c>
      <c r="P17" s="511">
        <v>1315.94</v>
      </c>
      <c r="Q17" s="511">
        <v>3300.26</v>
      </c>
      <c r="R17" s="688">
        <v>43265</v>
      </c>
      <c r="S17" s="511">
        <v>14318.17</v>
      </c>
      <c r="T17" s="511">
        <v>1315.94</v>
      </c>
      <c r="U17" s="511">
        <v>3300.26</v>
      </c>
      <c r="V17" s="688">
        <v>43266</v>
      </c>
    </row>
    <row r="18" spans="1:22" ht="15">
      <c r="A18" s="826" t="s">
        <v>209</v>
      </c>
      <c r="B18" s="827"/>
      <c r="C18" s="511"/>
      <c r="D18" s="511"/>
      <c r="E18" s="511"/>
      <c r="F18" s="511"/>
      <c r="G18" s="511"/>
      <c r="H18" s="511"/>
      <c r="I18" s="511"/>
      <c r="J18" s="511"/>
      <c r="K18" s="511"/>
      <c r="L18" s="511"/>
      <c r="M18" s="511"/>
      <c r="N18" s="511"/>
      <c r="O18" s="511"/>
      <c r="P18" s="511"/>
      <c r="Q18" s="511"/>
      <c r="R18" s="511"/>
      <c r="S18" s="511"/>
      <c r="T18" s="511"/>
      <c r="U18" s="511"/>
      <c r="V18" s="511"/>
    </row>
    <row r="19" spans="1:22" ht="15">
      <c r="A19" s="188">
        <v>4</v>
      </c>
      <c r="B19" s="191" t="s">
        <v>197</v>
      </c>
      <c r="C19" s="511">
        <v>0</v>
      </c>
      <c r="D19" s="511">
        <v>0</v>
      </c>
      <c r="E19" s="511">
        <v>0</v>
      </c>
      <c r="F19" s="511">
        <v>0</v>
      </c>
      <c r="G19" s="511">
        <v>0</v>
      </c>
      <c r="H19" s="511">
        <v>0</v>
      </c>
      <c r="I19" s="511">
        <v>0</v>
      </c>
      <c r="J19" s="511">
        <v>0</v>
      </c>
      <c r="K19" s="511">
        <v>0</v>
      </c>
      <c r="L19" s="511">
        <v>0</v>
      </c>
      <c r="M19" s="511">
        <v>0</v>
      </c>
      <c r="N19" s="511">
        <v>0</v>
      </c>
      <c r="O19" s="511">
        <v>0</v>
      </c>
      <c r="P19" s="511">
        <v>0</v>
      </c>
      <c r="Q19" s="511">
        <v>0</v>
      </c>
      <c r="R19" s="511">
        <v>0</v>
      </c>
      <c r="S19" s="511">
        <v>0</v>
      </c>
      <c r="T19" s="511">
        <v>0</v>
      </c>
      <c r="U19" s="511">
        <v>0</v>
      </c>
      <c r="V19" s="511">
        <v>0</v>
      </c>
    </row>
    <row r="20" spans="1:22" ht="15">
      <c r="A20" s="188">
        <v>5</v>
      </c>
      <c r="B20" s="191" t="s">
        <v>129</v>
      </c>
      <c r="C20" s="511">
        <v>0</v>
      </c>
      <c r="D20" s="511">
        <v>0</v>
      </c>
      <c r="E20" s="511">
        <v>0</v>
      </c>
      <c r="F20" s="511">
        <v>0</v>
      </c>
      <c r="G20" s="511">
        <v>0</v>
      </c>
      <c r="H20" s="511">
        <v>0</v>
      </c>
      <c r="I20" s="511">
        <v>0</v>
      </c>
      <c r="J20" s="511">
        <v>0</v>
      </c>
      <c r="K20" s="511">
        <v>0</v>
      </c>
      <c r="L20" s="511">
        <v>0</v>
      </c>
      <c r="M20" s="511">
        <v>0</v>
      </c>
      <c r="N20" s="511">
        <v>0</v>
      </c>
      <c r="O20" s="511">
        <v>0</v>
      </c>
      <c r="P20" s="511">
        <v>0</v>
      </c>
      <c r="Q20" s="511">
        <v>0</v>
      </c>
      <c r="R20" s="511">
        <v>0</v>
      </c>
      <c r="S20" s="511">
        <v>0</v>
      </c>
      <c r="T20" s="511">
        <v>0</v>
      </c>
      <c r="U20" s="511">
        <v>0</v>
      </c>
      <c r="V20" s="511">
        <v>0</v>
      </c>
    </row>
    <row r="23" spans="1:22" ht="14.25">
      <c r="A23" s="828" t="s">
        <v>162</v>
      </c>
      <c r="B23" s="828"/>
      <c r="C23" s="828"/>
      <c r="D23" s="828"/>
      <c r="E23" s="828"/>
      <c r="F23" s="828"/>
      <c r="G23" s="828"/>
      <c r="H23" s="828"/>
      <c r="I23" s="828"/>
      <c r="J23" s="828"/>
      <c r="K23" s="828"/>
      <c r="L23" s="828"/>
      <c r="M23" s="828"/>
      <c r="N23" s="828"/>
      <c r="O23" s="828"/>
      <c r="P23" s="828"/>
      <c r="Q23" s="828"/>
      <c r="R23" s="828"/>
      <c r="S23" s="828"/>
      <c r="T23" s="828"/>
      <c r="U23" s="828"/>
      <c r="V23" s="828"/>
    </row>
    <row r="24" spans="1:22" ht="14.25">
      <c r="A24" s="192"/>
      <c r="B24" s="192"/>
      <c r="C24" s="192"/>
      <c r="D24" s="192"/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2"/>
      <c r="R24" s="192"/>
      <c r="S24" s="192"/>
      <c r="T24" s="192"/>
      <c r="U24" s="192"/>
      <c r="V24" s="192"/>
    </row>
    <row r="25" spans="1:18" ht="12.75">
      <c r="A25" s="86"/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</row>
    <row r="26" spans="1:22" ht="15.75" customHeight="1">
      <c r="A26" s="96" t="s">
        <v>12</v>
      </c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132"/>
      <c r="O26" s="132"/>
      <c r="P26" s="132"/>
      <c r="Q26" s="132"/>
      <c r="R26" s="132"/>
      <c r="S26" s="132"/>
      <c r="T26" s="794" t="s">
        <v>1090</v>
      </c>
      <c r="U26" s="794"/>
      <c r="V26" s="794"/>
    </row>
    <row r="27" spans="1:22" ht="15.75" customHeight="1">
      <c r="A27" s="132"/>
      <c r="B27" s="132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794" t="s">
        <v>476</v>
      </c>
      <c r="U27" s="794"/>
      <c r="V27" s="794"/>
    </row>
    <row r="28" spans="1:22" ht="15.75" customHeight="1">
      <c r="A28" s="132" t="s">
        <v>13</v>
      </c>
      <c r="B28" s="132"/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794" t="s">
        <v>1089</v>
      </c>
      <c r="U28" s="794"/>
      <c r="V28" s="794"/>
    </row>
    <row r="29" spans="1:24" ht="12.75">
      <c r="A29" s="86"/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V29" s="677"/>
      <c r="W29" s="677"/>
      <c r="X29" s="677"/>
    </row>
  </sheetData>
  <sheetProtection/>
  <mergeCells count="32">
    <mergeCell ref="V10:V12"/>
    <mergeCell ref="S10:U11"/>
    <mergeCell ref="K9:N9"/>
    <mergeCell ref="O9:R9"/>
    <mergeCell ref="S9:V9"/>
    <mergeCell ref="R10:R12"/>
    <mergeCell ref="O10:Q11"/>
    <mergeCell ref="C3:N3"/>
    <mergeCell ref="B5:S5"/>
    <mergeCell ref="U5:V5"/>
    <mergeCell ref="A7:B7"/>
    <mergeCell ref="O7:V7"/>
    <mergeCell ref="O8:V8"/>
    <mergeCell ref="A8:A12"/>
    <mergeCell ref="B8:B12"/>
    <mergeCell ref="C8:E8"/>
    <mergeCell ref="F8:F12"/>
    <mergeCell ref="G8:N8"/>
    <mergeCell ref="G10:I11"/>
    <mergeCell ref="J10:J12"/>
    <mergeCell ref="K10:M11"/>
    <mergeCell ref="N10:N12"/>
    <mergeCell ref="C9:C12"/>
    <mergeCell ref="D9:D12"/>
    <mergeCell ref="E9:E12"/>
    <mergeCell ref="G9:J9"/>
    <mergeCell ref="A14:B14"/>
    <mergeCell ref="A18:B18"/>
    <mergeCell ref="A23:V23"/>
    <mergeCell ref="T26:V26"/>
    <mergeCell ref="T27:V27"/>
    <mergeCell ref="T28:V28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53" r:id="rId1"/>
  <colBreaks count="1" manualBreakCount="1">
    <brk id="22" max="65535" man="1"/>
  </colBreaks>
</worksheet>
</file>

<file path=xl/worksheets/sheet6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view="pageBreakPreview" zoomScaleNormal="70" zoomScaleSheetLayoutView="100" zoomScalePageLayoutView="0" workbookViewId="0" topLeftCell="A4">
      <selection activeCell="P23" sqref="P23"/>
    </sheetView>
  </sheetViews>
  <sheetFormatPr defaultColWidth="9.140625" defaultRowHeight="12.75"/>
  <cols>
    <col min="1" max="1" width="5.57421875" style="266" customWidth="1"/>
    <col min="2" max="2" width="13.140625" style="266" customWidth="1"/>
    <col min="3" max="3" width="10.28125" style="266" customWidth="1"/>
    <col min="4" max="4" width="12.8515625" style="266" customWidth="1"/>
    <col min="5" max="5" width="8.7109375" style="254" customWidth="1"/>
    <col min="6" max="7" width="8.00390625" style="254" customWidth="1"/>
    <col min="8" max="10" width="8.140625" style="254" customWidth="1"/>
    <col min="11" max="11" width="8.421875" style="254" customWidth="1"/>
    <col min="12" max="12" width="8.140625" style="254" customWidth="1"/>
    <col min="13" max="13" width="11.28125" style="254" customWidth="1"/>
    <col min="14" max="14" width="11.8515625" style="254" customWidth="1"/>
    <col min="15" max="15" width="9.140625" style="266" customWidth="1"/>
    <col min="16" max="16" width="12.00390625" style="266" customWidth="1"/>
    <col min="17" max="16384" width="9.140625" style="254" customWidth="1"/>
  </cols>
  <sheetData>
    <row r="1" spans="4:14" ht="12.75" customHeight="1">
      <c r="D1" s="1074"/>
      <c r="E1" s="1074"/>
      <c r="F1" s="266"/>
      <c r="G1" s="266"/>
      <c r="H1" s="266"/>
      <c r="I1" s="266"/>
      <c r="J1" s="266"/>
      <c r="K1" s="266"/>
      <c r="L1" s="266"/>
      <c r="M1" s="1076" t="s">
        <v>654</v>
      </c>
      <c r="N1" s="1076"/>
    </row>
    <row r="2" spans="1:14" ht="15.75">
      <c r="A2" s="1084" t="s">
        <v>0</v>
      </c>
      <c r="B2" s="1084"/>
      <c r="C2" s="1084"/>
      <c r="D2" s="1084"/>
      <c r="E2" s="1084"/>
      <c r="F2" s="1084"/>
      <c r="G2" s="1084"/>
      <c r="H2" s="1084"/>
      <c r="I2" s="1084"/>
      <c r="J2" s="1084"/>
      <c r="K2" s="1084"/>
      <c r="L2" s="1084"/>
      <c r="M2" s="1084"/>
      <c r="N2" s="1084"/>
    </row>
    <row r="3" spans="1:14" ht="18">
      <c r="A3" s="1085" t="s">
        <v>697</v>
      </c>
      <c r="B3" s="1085"/>
      <c r="C3" s="1085"/>
      <c r="D3" s="1085"/>
      <c r="E3" s="1085"/>
      <c r="F3" s="1085"/>
      <c r="G3" s="1085"/>
      <c r="H3" s="1085"/>
      <c r="I3" s="1085"/>
      <c r="J3" s="1085"/>
      <c r="K3" s="1085"/>
      <c r="L3" s="1085"/>
      <c r="M3" s="1085"/>
      <c r="N3" s="1085"/>
    </row>
    <row r="4" spans="1:14" ht="9.75" customHeight="1">
      <c r="A4" s="1102" t="s">
        <v>708</v>
      </c>
      <c r="B4" s="1102"/>
      <c r="C4" s="1102"/>
      <c r="D4" s="1102"/>
      <c r="E4" s="1102"/>
      <c r="F4" s="1102"/>
      <c r="G4" s="1102"/>
      <c r="H4" s="1102"/>
      <c r="I4" s="1102"/>
      <c r="J4" s="1102"/>
      <c r="K4" s="1102"/>
      <c r="L4" s="1102"/>
      <c r="M4" s="1102"/>
      <c r="N4" s="1102"/>
    </row>
    <row r="5" spans="1:16" s="255" customFormat="1" ht="18.75" customHeight="1">
      <c r="A5" s="1102"/>
      <c r="B5" s="1102"/>
      <c r="C5" s="1102"/>
      <c r="D5" s="1102"/>
      <c r="E5" s="1102"/>
      <c r="F5" s="1102"/>
      <c r="G5" s="1102"/>
      <c r="H5" s="1102"/>
      <c r="I5" s="1102"/>
      <c r="J5" s="1102"/>
      <c r="K5" s="1102"/>
      <c r="L5" s="1102"/>
      <c r="M5" s="1102"/>
      <c r="N5" s="1102"/>
      <c r="O5" s="329"/>
      <c r="P5" s="329"/>
    </row>
    <row r="6" spans="1:14" ht="12.75">
      <c r="A6" s="1075"/>
      <c r="B6" s="1075"/>
      <c r="C6" s="1075"/>
      <c r="D6" s="1075"/>
      <c r="E6" s="1075"/>
      <c r="F6" s="1075"/>
      <c r="G6" s="1075"/>
      <c r="H6" s="1075"/>
      <c r="I6" s="1075"/>
      <c r="J6" s="1075"/>
      <c r="K6" s="1075"/>
      <c r="L6" s="1075"/>
      <c r="M6" s="1075"/>
      <c r="N6" s="1075"/>
    </row>
    <row r="7" spans="1:14" ht="12.75">
      <c r="A7" s="1082" t="s">
        <v>158</v>
      </c>
      <c r="B7" s="1082"/>
      <c r="D7" s="298"/>
      <c r="E7" s="266"/>
      <c r="F7" s="266"/>
      <c r="G7" s="266"/>
      <c r="H7" s="1078"/>
      <c r="I7" s="1078"/>
      <c r="J7" s="1078"/>
      <c r="K7" s="1078"/>
      <c r="L7" s="1078"/>
      <c r="M7" s="1078"/>
      <c r="N7" s="1078"/>
    </row>
    <row r="8" spans="1:16" ht="46.5" customHeight="1">
      <c r="A8" s="1002" t="s">
        <v>2</v>
      </c>
      <c r="B8" s="1002" t="s">
        <v>3</v>
      </c>
      <c r="C8" s="1089" t="s">
        <v>483</v>
      </c>
      <c r="D8" s="1086" t="s">
        <v>83</v>
      </c>
      <c r="E8" s="1079" t="s">
        <v>84</v>
      </c>
      <c r="F8" s="1080"/>
      <c r="G8" s="1080"/>
      <c r="H8" s="1081"/>
      <c r="I8" s="1002" t="s">
        <v>648</v>
      </c>
      <c r="J8" s="1002"/>
      <c r="K8" s="1002"/>
      <c r="L8" s="1002"/>
      <c r="M8" s="1002"/>
      <c r="N8" s="1002"/>
      <c r="O8" s="1077" t="s">
        <v>847</v>
      </c>
      <c r="P8" s="1077"/>
    </row>
    <row r="9" spans="1:16" ht="55.5" customHeight="1">
      <c r="A9" s="1002"/>
      <c r="B9" s="1002"/>
      <c r="C9" s="1090"/>
      <c r="D9" s="1087"/>
      <c r="E9" s="319" t="s">
        <v>88</v>
      </c>
      <c r="F9" s="319" t="s">
        <v>19</v>
      </c>
      <c r="G9" s="319" t="s">
        <v>41</v>
      </c>
      <c r="H9" s="319" t="s">
        <v>684</v>
      </c>
      <c r="I9" s="327" t="s">
        <v>17</v>
      </c>
      <c r="J9" s="593" t="s">
        <v>1063</v>
      </c>
      <c r="K9" s="593" t="s">
        <v>1064</v>
      </c>
      <c r="L9" s="327" t="s">
        <v>651</v>
      </c>
      <c r="M9" s="327" t="s">
        <v>652</v>
      </c>
      <c r="N9" s="327" t="s">
        <v>653</v>
      </c>
      <c r="O9" s="340" t="s">
        <v>860</v>
      </c>
      <c r="P9" s="340" t="s">
        <v>858</v>
      </c>
    </row>
    <row r="10" spans="1:16" s="336" customFormat="1" ht="12.75">
      <c r="A10" s="334">
        <v>1</v>
      </c>
      <c r="B10" s="334">
        <v>2</v>
      </c>
      <c r="C10" s="334">
        <v>3</v>
      </c>
      <c r="D10" s="334">
        <v>4</v>
      </c>
      <c r="E10" s="334">
        <v>5</v>
      </c>
      <c r="F10" s="334">
        <v>6</v>
      </c>
      <c r="G10" s="334">
        <v>7</v>
      </c>
      <c r="H10" s="334">
        <v>8</v>
      </c>
      <c r="I10" s="334">
        <v>9</v>
      </c>
      <c r="J10" s="334">
        <v>10</v>
      </c>
      <c r="K10" s="334">
        <v>11</v>
      </c>
      <c r="L10" s="334">
        <v>12</v>
      </c>
      <c r="M10" s="334">
        <v>13</v>
      </c>
      <c r="N10" s="334">
        <v>14</v>
      </c>
      <c r="O10" s="334">
        <v>15</v>
      </c>
      <c r="P10" s="334">
        <v>16</v>
      </c>
    </row>
    <row r="11" spans="1:16" ht="12.75">
      <c r="A11" s="579">
        <v>1</v>
      </c>
      <c r="B11" s="19" t="s">
        <v>879</v>
      </c>
      <c r="C11" s="645">
        <v>57653</v>
      </c>
      <c r="D11" s="646">
        <v>35</v>
      </c>
      <c r="E11" s="647">
        <f>F11+G11</f>
        <v>201.7855</v>
      </c>
      <c r="F11" s="647">
        <f>C11*50*D11/1000000</f>
        <v>100.89275</v>
      </c>
      <c r="G11" s="647">
        <f>C11*D11*50/1000000</f>
        <v>100.89275</v>
      </c>
      <c r="H11" s="647"/>
      <c r="I11" s="648">
        <f>J11+K11</f>
        <v>40.36</v>
      </c>
      <c r="J11" s="648">
        <v>30.27</v>
      </c>
      <c r="K11" s="648">
        <v>10.09</v>
      </c>
      <c r="L11" s="648"/>
      <c r="M11" s="487"/>
      <c r="N11" s="602"/>
      <c r="O11" s="602">
        <v>137.5</v>
      </c>
      <c r="P11" s="648">
        <f>1375*E11/100000</f>
        <v>2.774550625</v>
      </c>
    </row>
    <row r="12" spans="1:16" ht="12.75">
      <c r="A12" s="579">
        <v>2</v>
      </c>
      <c r="B12" s="19" t="s">
        <v>884</v>
      </c>
      <c r="C12" s="645">
        <v>153207</v>
      </c>
      <c r="D12" s="646">
        <v>35</v>
      </c>
      <c r="E12" s="647">
        <f aca="true" t="shared" si="0" ref="E12:E21">F12+G12</f>
        <v>536.2245</v>
      </c>
      <c r="F12" s="647">
        <f aca="true" t="shared" si="1" ref="F12:F21">C12*50*D12/1000000</f>
        <v>268.11225</v>
      </c>
      <c r="G12" s="647">
        <f aca="true" t="shared" si="2" ref="G12:G21">C12*D12*50/1000000</f>
        <v>268.11225</v>
      </c>
      <c r="H12" s="647"/>
      <c r="I12" s="648">
        <f aca="true" t="shared" si="3" ref="I12:I22">J12+K12</f>
        <v>107.24000000000001</v>
      </c>
      <c r="J12" s="648">
        <v>80.43</v>
      </c>
      <c r="K12" s="648">
        <v>26.81</v>
      </c>
      <c r="L12" s="648"/>
      <c r="M12" s="487"/>
      <c r="N12" s="602"/>
      <c r="O12" s="602">
        <v>137.5</v>
      </c>
      <c r="P12" s="648">
        <f aca="true" t="shared" si="4" ref="P12:P21">1375*E12/100000</f>
        <v>7.373086875</v>
      </c>
    </row>
    <row r="13" spans="1:16" ht="12.75">
      <c r="A13" s="579">
        <v>3</v>
      </c>
      <c r="B13" s="19" t="s">
        <v>887</v>
      </c>
      <c r="C13" s="645">
        <v>5171</v>
      </c>
      <c r="D13" s="646">
        <v>35</v>
      </c>
      <c r="E13" s="647">
        <f t="shared" si="0"/>
        <v>18.0985</v>
      </c>
      <c r="F13" s="647">
        <f t="shared" si="1"/>
        <v>9.04925</v>
      </c>
      <c r="G13" s="647">
        <f t="shared" si="2"/>
        <v>9.04925</v>
      </c>
      <c r="H13" s="647"/>
      <c r="I13" s="648">
        <f t="shared" si="3"/>
        <v>3.61</v>
      </c>
      <c r="J13" s="648">
        <v>2.71</v>
      </c>
      <c r="K13" s="648">
        <v>0.9</v>
      </c>
      <c r="L13" s="648"/>
      <c r="M13" s="487"/>
      <c r="N13" s="602"/>
      <c r="O13" s="602">
        <v>137.5</v>
      </c>
      <c r="P13" s="648">
        <f t="shared" si="4"/>
        <v>0.24885437500000004</v>
      </c>
    </row>
    <row r="14" spans="1:16" ht="12.75">
      <c r="A14" s="579">
        <v>4</v>
      </c>
      <c r="B14" s="19" t="s">
        <v>913</v>
      </c>
      <c r="C14" s="645">
        <v>101387</v>
      </c>
      <c r="D14" s="646">
        <v>35</v>
      </c>
      <c r="E14" s="647">
        <f t="shared" si="0"/>
        <v>354.8545</v>
      </c>
      <c r="F14" s="647">
        <f t="shared" si="1"/>
        <v>177.42725</v>
      </c>
      <c r="G14" s="647">
        <f t="shared" si="2"/>
        <v>177.42725</v>
      </c>
      <c r="H14" s="647"/>
      <c r="I14" s="648">
        <f t="shared" si="3"/>
        <v>70.97</v>
      </c>
      <c r="J14" s="648">
        <v>53.23</v>
      </c>
      <c r="K14" s="648">
        <v>17.74</v>
      </c>
      <c r="L14" s="648"/>
      <c r="M14" s="487"/>
      <c r="N14" s="602"/>
      <c r="O14" s="602">
        <v>137.5</v>
      </c>
      <c r="P14" s="648">
        <f t="shared" si="4"/>
        <v>4.879249375</v>
      </c>
    </row>
    <row r="15" spans="1:16" ht="12.75">
      <c r="A15" s="579">
        <v>5</v>
      </c>
      <c r="B15" s="19" t="s">
        <v>893</v>
      </c>
      <c r="C15" s="645">
        <v>6372</v>
      </c>
      <c r="D15" s="646">
        <v>35</v>
      </c>
      <c r="E15" s="647">
        <f t="shared" si="0"/>
        <v>22.302</v>
      </c>
      <c r="F15" s="647">
        <f t="shared" si="1"/>
        <v>11.151</v>
      </c>
      <c r="G15" s="647">
        <f t="shared" si="2"/>
        <v>11.151</v>
      </c>
      <c r="H15" s="647"/>
      <c r="I15" s="648">
        <f t="shared" si="3"/>
        <v>4.470000000000001</v>
      </c>
      <c r="J15" s="648">
        <v>3.35</v>
      </c>
      <c r="K15" s="648">
        <v>1.12</v>
      </c>
      <c r="L15" s="648"/>
      <c r="M15" s="487"/>
      <c r="N15" s="602"/>
      <c r="O15" s="602">
        <v>137.5</v>
      </c>
      <c r="P15" s="648">
        <f t="shared" si="4"/>
        <v>0.3066525</v>
      </c>
    </row>
    <row r="16" spans="1:16" ht="12.75">
      <c r="A16" s="579">
        <v>6</v>
      </c>
      <c r="B16" s="19" t="s">
        <v>896</v>
      </c>
      <c r="C16" s="645">
        <v>25347</v>
      </c>
      <c r="D16" s="646">
        <v>35</v>
      </c>
      <c r="E16" s="647">
        <f t="shared" si="0"/>
        <v>88.7145</v>
      </c>
      <c r="F16" s="647">
        <f t="shared" si="1"/>
        <v>44.35725</v>
      </c>
      <c r="G16" s="647">
        <f t="shared" si="2"/>
        <v>44.35725</v>
      </c>
      <c r="H16" s="647"/>
      <c r="I16" s="648">
        <f t="shared" si="3"/>
        <v>17.75</v>
      </c>
      <c r="J16" s="648">
        <v>13.31</v>
      </c>
      <c r="K16" s="648">
        <v>4.44</v>
      </c>
      <c r="L16" s="648"/>
      <c r="M16" s="487"/>
      <c r="N16" s="602"/>
      <c r="O16" s="602">
        <v>137.5</v>
      </c>
      <c r="P16" s="648">
        <f t="shared" si="4"/>
        <v>1.219824375</v>
      </c>
    </row>
    <row r="17" spans="1:16" ht="12.75">
      <c r="A17" s="579">
        <v>7</v>
      </c>
      <c r="B17" s="19" t="s">
        <v>897</v>
      </c>
      <c r="C17" s="645">
        <v>425389</v>
      </c>
      <c r="D17" s="646">
        <v>35</v>
      </c>
      <c r="E17" s="647">
        <f t="shared" si="0"/>
        <v>1488.8615</v>
      </c>
      <c r="F17" s="647">
        <f t="shared" si="1"/>
        <v>744.43075</v>
      </c>
      <c r="G17" s="647">
        <f t="shared" si="2"/>
        <v>744.43075</v>
      </c>
      <c r="H17" s="647"/>
      <c r="I17" s="648">
        <f t="shared" si="3"/>
        <v>297.77</v>
      </c>
      <c r="J17" s="648">
        <v>223.33</v>
      </c>
      <c r="K17" s="648">
        <v>74.44</v>
      </c>
      <c r="L17" s="648"/>
      <c r="M17" s="487"/>
      <c r="N17" s="602"/>
      <c r="O17" s="602">
        <v>137.5</v>
      </c>
      <c r="P17" s="648">
        <f t="shared" si="4"/>
        <v>20.471845625</v>
      </c>
    </row>
    <row r="18" spans="1:16" ht="12.75">
      <c r="A18" s="579">
        <v>8</v>
      </c>
      <c r="B18" s="19" t="s">
        <v>898</v>
      </c>
      <c r="C18" s="645">
        <v>10980</v>
      </c>
      <c r="D18" s="646">
        <v>35</v>
      </c>
      <c r="E18" s="647">
        <f t="shared" si="0"/>
        <v>38.43</v>
      </c>
      <c r="F18" s="647">
        <f t="shared" si="1"/>
        <v>19.215</v>
      </c>
      <c r="G18" s="647">
        <f t="shared" si="2"/>
        <v>19.215</v>
      </c>
      <c r="H18" s="647"/>
      <c r="I18" s="648">
        <f t="shared" si="3"/>
        <v>7.68</v>
      </c>
      <c r="J18" s="648">
        <v>5.76</v>
      </c>
      <c r="K18" s="648">
        <v>1.92</v>
      </c>
      <c r="L18" s="648"/>
      <c r="M18" s="487"/>
      <c r="N18" s="602"/>
      <c r="O18" s="602">
        <v>137.5</v>
      </c>
      <c r="P18" s="648">
        <f t="shared" si="4"/>
        <v>0.5284125</v>
      </c>
    </row>
    <row r="19" spans="1:16" ht="12.75" customHeight="1">
      <c r="A19" s="579">
        <v>9</v>
      </c>
      <c r="B19" s="19" t="s">
        <v>901</v>
      </c>
      <c r="C19" s="645">
        <v>44390</v>
      </c>
      <c r="D19" s="646">
        <v>35</v>
      </c>
      <c r="E19" s="647">
        <f t="shared" si="0"/>
        <v>155.365</v>
      </c>
      <c r="F19" s="647">
        <f t="shared" si="1"/>
        <v>77.6825</v>
      </c>
      <c r="G19" s="647">
        <f t="shared" si="2"/>
        <v>77.6825</v>
      </c>
      <c r="H19" s="647"/>
      <c r="I19" s="648">
        <f t="shared" si="3"/>
        <v>31.07</v>
      </c>
      <c r="J19" s="648">
        <v>23.3</v>
      </c>
      <c r="K19" s="648">
        <v>7.77</v>
      </c>
      <c r="L19" s="649"/>
      <c r="M19" s="487"/>
      <c r="N19" s="602"/>
      <c r="O19" s="602">
        <v>137.5</v>
      </c>
      <c r="P19" s="648">
        <f t="shared" si="4"/>
        <v>2.13626875</v>
      </c>
    </row>
    <row r="20" spans="1:16" ht="25.5" customHeight="1">
      <c r="A20" s="579">
        <v>10</v>
      </c>
      <c r="B20" s="145" t="s">
        <v>1035</v>
      </c>
      <c r="C20" s="645">
        <v>12021</v>
      </c>
      <c r="D20" s="646">
        <v>35</v>
      </c>
      <c r="E20" s="647">
        <f t="shared" si="0"/>
        <v>42.0735</v>
      </c>
      <c r="F20" s="647">
        <f t="shared" si="1"/>
        <v>21.03675</v>
      </c>
      <c r="G20" s="647">
        <f t="shared" si="2"/>
        <v>21.03675</v>
      </c>
      <c r="H20" s="647"/>
      <c r="I20" s="648">
        <f t="shared" si="3"/>
        <v>8.41</v>
      </c>
      <c r="J20" s="648">
        <v>6.31</v>
      </c>
      <c r="K20" s="648">
        <v>2.1</v>
      </c>
      <c r="L20" s="649"/>
      <c r="M20" s="487"/>
      <c r="N20" s="602"/>
      <c r="O20" s="602">
        <v>137.5</v>
      </c>
      <c r="P20" s="648">
        <f t="shared" si="4"/>
        <v>0.5785106250000001</v>
      </c>
    </row>
    <row r="21" spans="1:16" ht="12.75">
      <c r="A21" s="579">
        <v>11</v>
      </c>
      <c r="B21" s="19" t="s">
        <v>912</v>
      </c>
      <c r="C21" s="645">
        <v>23661</v>
      </c>
      <c r="D21" s="646">
        <v>35</v>
      </c>
      <c r="E21" s="647">
        <f t="shared" si="0"/>
        <v>82.8135</v>
      </c>
      <c r="F21" s="647">
        <f t="shared" si="1"/>
        <v>41.40675</v>
      </c>
      <c r="G21" s="647">
        <f t="shared" si="2"/>
        <v>41.40675</v>
      </c>
      <c r="H21" s="647"/>
      <c r="I21" s="648">
        <f t="shared" si="3"/>
        <v>16.56</v>
      </c>
      <c r="J21" s="648">
        <v>12.42</v>
      </c>
      <c r="K21" s="648">
        <v>4.14</v>
      </c>
      <c r="L21" s="583"/>
      <c r="M21" s="487"/>
      <c r="N21" s="602"/>
      <c r="O21" s="602">
        <v>137.5</v>
      </c>
      <c r="P21" s="648">
        <f t="shared" si="4"/>
        <v>1.138685625</v>
      </c>
    </row>
    <row r="22" spans="1:16" ht="12.75">
      <c r="A22" s="584"/>
      <c r="B22" s="512" t="s">
        <v>963</v>
      </c>
      <c r="C22" s="579">
        <f>SUM(C11:C21)</f>
        <v>865578</v>
      </c>
      <c r="D22" s="580">
        <v>35</v>
      </c>
      <c r="E22" s="581">
        <f>SUM(E11:E21)</f>
        <v>3029.5229999999997</v>
      </c>
      <c r="F22" s="581">
        <f>SUM(F11:F21)</f>
        <v>1514.7614999999998</v>
      </c>
      <c r="G22" s="581">
        <f>SUM(G11:G21)</f>
        <v>1514.7614999999998</v>
      </c>
      <c r="H22" s="581"/>
      <c r="I22" s="582">
        <f t="shared" si="3"/>
        <v>605.91</v>
      </c>
      <c r="J22" s="585">
        <v>454.43</v>
      </c>
      <c r="K22" s="585">
        <v>151.48</v>
      </c>
      <c r="L22" s="585"/>
      <c r="M22" s="585"/>
      <c r="N22" s="585"/>
      <c r="O22" s="602">
        <v>137.5</v>
      </c>
      <c r="P22" s="585">
        <f>SUM(P11:P21)</f>
        <v>41.65594125</v>
      </c>
    </row>
    <row r="23" spans="1:16" ht="12.75">
      <c r="A23" s="1100" t="s">
        <v>1081</v>
      </c>
      <c r="B23" s="1100"/>
      <c r="C23" s="1100"/>
      <c r="D23" s="1100"/>
      <c r="E23" s="564"/>
      <c r="F23" s="564"/>
      <c r="G23" s="564"/>
      <c r="H23" s="564"/>
      <c r="I23" s="564"/>
      <c r="J23" s="564"/>
      <c r="K23" s="564"/>
      <c r="L23" s="564"/>
      <c r="M23" s="564"/>
      <c r="N23" s="564"/>
      <c r="O23" s="564"/>
      <c r="P23" s="564"/>
    </row>
    <row r="24" spans="1:16" ht="12.75">
      <c r="A24" s="668" t="s">
        <v>1082</v>
      </c>
      <c r="B24" s="669" t="s">
        <v>1083</v>
      </c>
      <c r="C24" s="669"/>
      <c r="D24" s="564"/>
      <c r="E24" s="564"/>
      <c r="F24" s="564"/>
      <c r="G24" s="564"/>
      <c r="H24" s="564"/>
      <c r="I24" s="564"/>
      <c r="J24" s="564"/>
      <c r="K24" s="564"/>
      <c r="L24" s="564"/>
      <c r="M24" s="564"/>
      <c r="N24" s="564"/>
      <c r="O24" s="564"/>
      <c r="P24" s="564"/>
    </row>
    <row r="25" spans="1:16" ht="12.75">
      <c r="A25" s="668" t="s">
        <v>1082</v>
      </c>
      <c r="B25" s="1100" t="s">
        <v>1084</v>
      </c>
      <c r="C25" s="1100"/>
      <c r="D25" s="1100"/>
      <c r="E25" s="564"/>
      <c r="F25" s="564"/>
      <c r="G25" s="564"/>
      <c r="H25" s="564"/>
      <c r="I25" s="564"/>
      <c r="J25" s="564"/>
      <c r="K25" s="564"/>
      <c r="L25" s="564"/>
      <c r="M25" s="564"/>
      <c r="N25" s="564"/>
      <c r="O25" s="564"/>
      <c r="P25" s="564"/>
    </row>
    <row r="26" spans="1:16" ht="12.75">
      <c r="A26" s="668" t="s">
        <v>1082</v>
      </c>
      <c r="B26" s="1100" t="s">
        <v>1085</v>
      </c>
      <c r="C26" s="1100"/>
      <c r="D26" s="1100"/>
      <c r="E26" s="564"/>
      <c r="F26" s="564"/>
      <c r="G26" s="564"/>
      <c r="H26" s="564"/>
      <c r="I26" s="564"/>
      <c r="J26" s="564"/>
      <c r="K26" s="564"/>
      <c r="L26" s="564"/>
      <c r="M26" s="564"/>
      <c r="N26" s="564"/>
      <c r="O26" s="564"/>
      <c r="P26" s="564"/>
    </row>
    <row r="27" spans="1:16" ht="12.75" customHeight="1">
      <c r="A27" s="668" t="s">
        <v>1082</v>
      </c>
      <c r="B27" s="1100" t="s">
        <v>1087</v>
      </c>
      <c r="C27" s="1100"/>
      <c r="D27" s="1100"/>
      <c r="E27" s="1100"/>
      <c r="F27" s="1100"/>
      <c r="G27" s="1100"/>
      <c r="H27" s="1100"/>
      <c r="I27" s="1100"/>
      <c r="J27" s="1100"/>
      <c r="K27" s="1100"/>
      <c r="L27" s="1100"/>
      <c r="M27" s="1100"/>
      <c r="N27" s="1100"/>
      <c r="O27" s="1100"/>
      <c r="P27" s="1100"/>
    </row>
    <row r="28" spans="1:16" ht="12.75" customHeight="1">
      <c r="A28" s="668" t="s">
        <v>1082</v>
      </c>
      <c r="B28" s="669" t="s">
        <v>1086</v>
      </c>
      <c r="C28" s="669"/>
      <c r="D28" s="564"/>
      <c r="E28" s="564"/>
      <c r="F28" s="564"/>
      <c r="G28" s="564"/>
      <c r="H28" s="564"/>
      <c r="I28" s="564"/>
      <c r="J28" s="564"/>
      <c r="K28" s="564"/>
      <c r="L28" s="564"/>
      <c r="M28" s="564"/>
      <c r="N28" s="564"/>
      <c r="O28" s="564"/>
      <c r="P28" s="564"/>
    </row>
    <row r="29" spans="1:16" ht="12.75">
      <c r="A29" s="669"/>
      <c r="B29" s="669"/>
      <c r="C29" s="669"/>
      <c r="D29" s="564"/>
      <c r="E29" s="564"/>
      <c r="F29" s="564"/>
      <c r="G29" s="564"/>
      <c r="H29" s="564"/>
      <c r="I29" s="564"/>
      <c r="J29" s="564"/>
      <c r="K29" s="564"/>
      <c r="L29" s="564"/>
      <c r="M29" s="564"/>
      <c r="N29" s="564"/>
      <c r="O29" s="564"/>
      <c r="P29" s="564"/>
    </row>
    <row r="30" spans="1:16" ht="12.75">
      <c r="A30" s="669"/>
      <c r="B30" s="669"/>
      <c r="C30" s="669"/>
      <c r="D30" s="564"/>
      <c r="E30" s="564"/>
      <c r="F30" s="564"/>
      <c r="G30" s="564"/>
      <c r="H30" s="564"/>
      <c r="I30" s="564"/>
      <c r="J30" s="564"/>
      <c r="K30" s="564"/>
      <c r="L30" s="564"/>
      <c r="M30" s="564"/>
      <c r="N30" s="564"/>
      <c r="O30" s="564"/>
      <c r="P30" s="564"/>
    </row>
    <row r="31" spans="1:16" ht="12.75">
      <c r="A31" s="1101"/>
      <c r="B31" s="1101"/>
      <c r="C31" s="1101"/>
      <c r="D31" s="1101"/>
      <c r="E31" s="1101"/>
      <c r="F31" s="1101"/>
      <c r="G31" s="1101"/>
      <c r="H31" s="1101"/>
      <c r="I31" s="1101"/>
      <c r="J31" s="1101"/>
      <c r="K31" s="1101"/>
      <c r="L31" s="1101"/>
      <c r="M31" s="1101"/>
      <c r="N31" s="1101"/>
      <c r="O31" s="564"/>
      <c r="P31" s="564"/>
    </row>
    <row r="32" spans="1:16" ht="12.75">
      <c r="A32" s="276"/>
      <c r="B32" s="276"/>
      <c r="C32" s="276"/>
      <c r="E32" s="266"/>
      <c r="F32" s="266"/>
      <c r="G32" s="266"/>
      <c r="H32" s="266"/>
      <c r="I32" s="266"/>
      <c r="J32" s="266"/>
      <c r="K32" s="266"/>
      <c r="L32" s="266"/>
      <c r="M32" s="266"/>
      <c r="N32" s="266"/>
      <c r="P32" s="564"/>
    </row>
    <row r="33" spans="1:16" ht="15.75">
      <c r="A33" s="276"/>
      <c r="B33" s="276"/>
      <c r="C33" s="276"/>
      <c r="E33" s="266"/>
      <c r="F33" s="266"/>
      <c r="G33" s="266"/>
      <c r="H33" s="266"/>
      <c r="I33" s="266"/>
      <c r="J33" s="266"/>
      <c r="K33" s="266"/>
      <c r="L33" s="266"/>
      <c r="M33" s="266"/>
      <c r="N33" s="794" t="s">
        <v>929</v>
      </c>
      <c r="O33" s="794"/>
      <c r="P33" s="794"/>
    </row>
    <row r="34" spans="1:16" ht="15.75">
      <c r="A34" s="276" t="s">
        <v>12</v>
      </c>
      <c r="D34" s="276"/>
      <c r="E34" s="266"/>
      <c r="F34" s="276"/>
      <c r="G34" s="276"/>
      <c r="H34" s="276"/>
      <c r="I34" s="276"/>
      <c r="J34" s="276"/>
      <c r="K34" s="276"/>
      <c r="L34" s="276"/>
      <c r="M34" s="276"/>
      <c r="N34" s="794" t="s">
        <v>476</v>
      </c>
      <c r="O34" s="794"/>
      <c r="P34" s="794"/>
    </row>
    <row r="35" spans="5:16" ht="15.75">
      <c r="E35" s="276"/>
      <c r="F35" s="681"/>
      <c r="G35" s="681"/>
      <c r="H35" s="681"/>
      <c r="I35" s="681"/>
      <c r="J35" s="681"/>
      <c r="K35" s="681"/>
      <c r="L35" s="681"/>
      <c r="M35" s="681"/>
      <c r="N35" s="794" t="s">
        <v>1089</v>
      </c>
      <c r="O35" s="794"/>
      <c r="P35" s="794"/>
    </row>
    <row r="36" spans="5:16" ht="12.75">
      <c r="E36" s="681"/>
      <c r="F36" s="681"/>
      <c r="G36" s="681"/>
      <c r="H36" s="681"/>
      <c r="I36" s="681"/>
      <c r="J36" s="681"/>
      <c r="K36" s="681"/>
      <c r="L36" s="681"/>
      <c r="M36" s="681"/>
      <c r="N36" s="681"/>
      <c r="P36" s="564"/>
    </row>
    <row r="37" spans="1:16" ht="12.75">
      <c r="A37" s="276"/>
      <c r="B37" s="276"/>
      <c r="E37" s="266"/>
      <c r="F37" s="276"/>
      <c r="G37" s="276"/>
      <c r="H37" s="276"/>
      <c r="I37" s="276"/>
      <c r="J37" s="276"/>
      <c r="K37" s="276"/>
      <c r="L37" s="276"/>
      <c r="M37" s="276"/>
      <c r="N37" s="276"/>
      <c r="P37" s="564"/>
    </row>
    <row r="38" spans="1:16" ht="12.75">
      <c r="A38" s="564"/>
      <c r="B38" s="564"/>
      <c r="C38" s="564"/>
      <c r="D38" s="564"/>
      <c r="E38" s="564"/>
      <c r="F38" s="564"/>
      <c r="G38" s="564"/>
      <c r="H38" s="564"/>
      <c r="I38" s="564"/>
      <c r="J38" s="564"/>
      <c r="K38" s="564"/>
      <c r="L38" s="564"/>
      <c r="M38" s="564"/>
      <c r="N38" s="564"/>
      <c r="O38" s="564"/>
      <c r="P38" s="564"/>
    </row>
  </sheetData>
  <sheetProtection/>
  <mergeCells count="23">
    <mergeCell ref="C8:C9"/>
    <mergeCell ref="A6:N6"/>
    <mergeCell ref="D1:E1"/>
    <mergeCell ref="M1:N1"/>
    <mergeCell ref="A2:N2"/>
    <mergeCell ref="A3:N3"/>
    <mergeCell ref="A4:N5"/>
    <mergeCell ref="N34:P34"/>
    <mergeCell ref="N35:P35"/>
    <mergeCell ref="A7:B7"/>
    <mergeCell ref="H7:N7"/>
    <mergeCell ref="A8:A9"/>
    <mergeCell ref="B8:B9"/>
    <mergeCell ref="D8:D9"/>
    <mergeCell ref="E8:H8"/>
    <mergeCell ref="O8:P8"/>
    <mergeCell ref="I8:N8"/>
    <mergeCell ref="A23:D23"/>
    <mergeCell ref="B25:D25"/>
    <mergeCell ref="B26:D26"/>
    <mergeCell ref="B27:P27"/>
    <mergeCell ref="A31:N31"/>
    <mergeCell ref="N33:P33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86" r:id="rId1"/>
</worksheet>
</file>

<file path=xl/worksheets/sheet6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view="pageBreakPreview" zoomScaleNormal="70" zoomScaleSheetLayoutView="100" zoomScalePageLayoutView="0" workbookViewId="0" topLeftCell="A8">
      <selection activeCell="R18" sqref="R18"/>
    </sheetView>
  </sheetViews>
  <sheetFormatPr defaultColWidth="9.140625" defaultRowHeight="12.75"/>
  <cols>
    <col min="1" max="1" width="5.57421875" style="266" customWidth="1"/>
    <col min="2" max="2" width="15.421875" style="266" bestFit="1" customWidth="1"/>
    <col min="3" max="3" width="10.28125" style="266" customWidth="1"/>
    <col min="4" max="4" width="12.8515625" style="266" customWidth="1"/>
    <col min="5" max="5" width="8.7109375" style="254" customWidth="1"/>
    <col min="6" max="7" width="8.00390625" style="254" customWidth="1"/>
    <col min="8" max="10" width="8.140625" style="254" customWidth="1"/>
    <col min="11" max="11" width="8.421875" style="254" customWidth="1"/>
    <col min="12" max="12" width="8.140625" style="254" customWidth="1"/>
    <col min="13" max="13" width="11.28125" style="254" customWidth="1"/>
    <col min="14" max="14" width="11.8515625" style="254" customWidth="1"/>
    <col min="15" max="15" width="9.140625" style="266" customWidth="1"/>
    <col min="16" max="16" width="13.00390625" style="266" customWidth="1"/>
    <col min="17" max="16384" width="9.140625" style="254" customWidth="1"/>
  </cols>
  <sheetData>
    <row r="1" spans="4:14" ht="12.75" customHeight="1">
      <c r="D1" s="1074"/>
      <c r="E1" s="1074"/>
      <c r="F1" s="266"/>
      <c r="G1" s="266"/>
      <c r="H1" s="266"/>
      <c r="I1" s="266"/>
      <c r="J1" s="266"/>
      <c r="K1" s="266"/>
      <c r="L1" s="266"/>
      <c r="M1" s="1076" t="s">
        <v>667</v>
      </c>
      <c r="N1" s="1076"/>
    </row>
    <row r="2" spans="1:14" ht="15.75">
      <c r="A2" s="1084" t="s">
        <v>0</v>
      </c>
      <c r="B2" s="1084"/>
      <c r="C2" s="1084"/>
      <c r="D2" s="1084"/>
      <c r="E2" s="1084"/>
      <c r="F2" s="1084"/>
      <c r="G2" s="1084"/>
      <c r="H2" s="1084"/>
      <c r="I2" s="1084"/>
      <c r="J2" s="1084"/>
      <c r="K2" s="1084"/>
      <c r="L2" s="1084"/>
      <c r="M2" s="1084"/>
      <c r="N2" s="1084"/>
    </row>
    <row r="3" spans="1:14" ht="18">
      <c r="A3" s="1085" t="s">
        <v>697</v>
      </c>
      <c r="B3" s="1085"/>
      <c r="C3" s="1085"/>
      <c r="D3" s="1085"/>
      <c r="E3" s="1085"/>
      <c r="F3" s="1085"/>
      <c r="G3" s="1085"/>
      <c r="H3" s="1085"/>
      <c r="I3" s="1085"/>
      <c r="J3" s="1085"/>
      <c r="K3" s="1085"/>
      <c r="L3" s="1085"/>
      <c r="M3" s="1085"/>
      <c r="N3" s="1085"/>
    </row>
    <row r="4" spans="1:14" ht="9.75" customHeight="1">
      <c r="A4" s="1102" t="s">
        <v>709</v>
      </c>
      <c r="B4" s="1102"/>
      <c r="C4" s="1102"/>
      <c r="D4" s="1102"/>
      <c r="E4" s="1102"/>
      <c r="F4" s="1102"/>
      <c r="G4" s="1102"/>
      <c r="H4" s="1102"/>
      <c r="I4" s="1102"/>
      <c r="J4" s="1102"/>
      <c r="K4" s="1102"/>
      <c r="L4" s="1102"/>
      <c r="M4" s="1102"/>
      <c r="N4" s="1102"/>
    </row>
    <row r="5" spans="1:16" s="255" customFormat="1" ht="18.75" customHeight="1">
      <c r="A5" s="1102"/>
      <c r="B5" s="1102"/>
      <c r="C5" s="1102"/>
      <c r="D5" s="1102"/>
      <c r="E5" s="1102"/>
      <c r="F5" s="1102"/>
      <c r="G5" s="1102"/>
      <c r="H5" s="1102"/>
      <c r="I5" s="1102"/>
      <c r="J5" s="1102"/>
      <c r="K5" s="1102"/>
      <c r="L5" s="1102"/>
      <c r="M5" s="1102"/>
      <c r="N5" s="1102"/>
      <c r="O5" s="329"/>
      <c r="P5" s="329"/>
    </row>
    <row r="6" spans="1:14" ht="12.75">
      <c r="A6" s="1075"/>
      <c r="B6" s="1075"/>
      <c r="C6" s="1075"/>
      <c r="D6" s="1075"/>
      <c r="E6" s="1075"/>
      <c r="F6" s="1075"/>
      <c r="G6" s="1075"/>
      <c r="H6" s="1075"/>
      <c r="I6" s="1075"/>
      <c r="J6" s="1075"/>
      <c r="K6" s="1075"/>
      <c r="L6" s="1075"/>
      <c r="M6" s="1075"/>
      <c r="N6" s="1075"/>
    </row>
    <row r="7" spans="1:14" ht="12.75">
      <c r="A7" s="1082" t="s">
        <v>158</v>
      </c>
      <c r="B7" s="1082"/>
      <c r="D7" s="298"/>
      <c r="E7" s="266"/>
      <c r="F7" s="266"/>
      <c r="G7" s="266"/>
      <c r="H7" s="1078"/>
      <c r="I7" s="1078"/>
      <c r="J7" s="1078"/>
      <c r="K7" s="1078"/>
      <c r="L7" s="1078"/>
      <c r="M7" s="1078"/>
      <c r="N7" s="1078"/>
    </row>
    <row r="8" spans="1:16" ht="24.75" customHeight="1">
      <c r="A8" s="1002" t="s">
        <v>2</v>
      </c>
      <c r="B8" s="1002" t="s">
        <v>3</v>
      </c>
      <c r="C8" s="1089" t="s">
        <v>483</v>
      </c>
      <c r="D8" s="1086" t="s">
        <v>83</v>
      </c>
      <c r="E8" s="1079" t="s">
        <v>84</v>
      </c>
      <c r="F8" s="1080"/>
      <c r="G8" s="1080"/>
      <c r="H8" s="1081"/>
      <c r="I8" s="1002" t="s">
        <v>648</v>
      </c>
      <c r="J8" s="1002"/>
      <c r="K8" s="1002"/>
      <c r="L8" s="1002"/>
      <c r="M8" s="1002"/>
      <c r="N8" s="1002"/>
      <c r="O8" s="1077" t="s">
        <v>847</v>
      </c>
      <c r="P8" s="1077"/>
    </row>
    <row r="9" spans="1:16" ht="53.25" customHeight="1">
      <c r="A9" s="1002"/>
      <c r="B9" s="1002"/>
      <c r="C9" s="1090"/>
      <c r="D9" s="1087"/>
      <c r="E9" s="320" t="s">
        <v>88</v>
      </c>
      <c r="F9" s="320" t="s">
        <v>19</v>
      </c>
      <c r="G9" s="320" t="s">
        <v>41</v>
      </c>
      <c r="H9" s="320" t="s">
        <v>684</v>
      </c>
      <c r="I9" s="327" t="s">
        <v>17</v>
      </c>
      <c r="J9" s="593" t="s">
        <v>1063</v>
      </c>
      <c r="K9" s="593" t="s">
        <v>1064</v>
      </c>
      <c r="L9" s="327" t="s">
        <v>651</v>
      </c>
      <c r="M9" s="327" t="s">
        <v>652</v>
      </c>
      <c r="N9" s="327" t="s">
        <v>653</v>
      </c>
      <c r="O9" s="340" t="s">
        <v>860</v>
      </c>
      <c r="P9" s="340" t="s">
        <v>858</v>
      </c>
    </row>
    <row r="10" spans="1:16" s="336" customFormat="1" ht="12.75">
      <c r="A10" s="334">
        <v>1</v>
      </c>
      <c r="B10" s="334">
        <v>2</v>
      </c>
      <c r="C10" s="334">
        <v>3</v>
      </c>
      <c r="D10" s="334">
        <v>4</v>
      </c>
      <c r="E10" s="334">
        <v>5</v>
      </c>
      <c r="F10" s="334">
        <v>6</v>
      </c>
      <c r="G10" s="334">
        <v>7</v>
      </c>
      <c r="H10" s="334">
        <v>8</v>
      </c>
      <c r="I10" s="334">
        <v>9</v>
      </c>
      <c r="J10" s="334">
        <v>10</v>
      </c>
      <c r="K10" s="334">
        <v>11</v>
      </c>
      <c r="L10" s="334">
        <v>12</v>
      </c>
      <c r="M10" s="334">
        <v>13</v>
      </c>
      <c r="N10" s="334">
        <v>14</v>
      </c>
      <c r="O10" s="334">
        <v>15</v>
      </c>
      <c r="P10" s="334">
        <v>16</v>
      </c>
    </row>
    <row r="11" spans="1:16" ht="12.75">
      <c r="A11" s="590">
        <v>1</v>
      </c>
      <c r="B11" s="590" t="s">
        <v>879</v>
      </c>
      <c r="C11" s="597">
        <v>9902</v>
      </c>
      <c r="D11" s="598">
        <v>35</v>
      </c>
      <c r="E11" s="602">
        <f>SUM(F11+G11)</f>
        <v>51.9855</v>
      </c>
      <c r="F11" s="602">
        <f>C11*75*35/1000000</f>
        <v>25.99275</v>
      </c>
      <c r="G11" s="602">
        <f>C11*35*75/1000000</f>
        <v>25.99275</v>
      </c>
      <c r="H11" s="560"/>
      <c r="I11" s="271">
        <f>J11+K11</f>
        <v>10.4</v>
      </c>
      <c r="J11" s="271">
        <v>7.8</v>
      </c>
      <c r="K11" s="271">
        <v>2.6</v>
      </c>
      <c r="L11" s="271"/>
      <c r="M11" s="271"/>
      <c r="N11" s="271"/>
      <c r="O11" s="639">
        <v>137.5</v>
      </c>
      <c r="P11" s="583">
        <f>1375*E11/100000</f>
        <v>0.714800625</v>
      </c>
    </row>
    <row r="12" spans="1:16" ht="12.75">
      <c r="A12" s="590">
        <v>2</v>
      </c>
      <c r="B12" s="590" t="s">
        <v>884</v>
      </c>
      <c r="C12" s="599">
        <v>86664</v>
      </c>
      <c r="D12" s="598">
        <v>35</v>
      </c>
      <c r="E12" s="602">
        <f aca="true" t="shared" si="0" ref="E12:E21">SUM(F12+G12)</f>
        <v>454.986</v>
      </c>
      <c r="F12" s="602">
        <f aca="true" t="shared" si="1" ref="F12:F21">C12*75*35/1000000</f>
        <v>227.493</v>
      </c>
      <c r="G12" s="602">
        <f aca="true" t="shared" si="2" ref="G12:G21">C12*35*75/1000000</f>
        <v>227.493</v>
      </c>
      <c r="H12" s="560"/>
      <c r="I12" s="271">
        <f aca="true" t="shared" si="3" ref="I12:I22">J12+K12</f>
        <v>91</v>
      </c>
      <c r="J12" s="271">
        <v>68.25</v>
      </c>
      <c r="K12" s="271">
        <v>22.75</v>
      </c>
      <c r="L12" s="271"/>
      <c r="M12" s="271"/>
      <c r="N12" s="271"/>
      <c r="O12" s="639">
        <v>137.5</v>
      </c>
      <c r="P12" s="583">
        <f aca="true" t="shared" si="4" ref="P12:P21">1375*E12/100000</f>
        <v>6.2560575</v>
      </c>
    </row>
    <row r="13" spans="1:16" ht="15">
      <c r="A13" s="590">
        <v>3</v>
      </c>
      <c r="B13" s="591" t="s">
        <v>887</v>
      </c>
      <c r="C13" s="600">
        <v>3523</v>
      </c>
      <c r="D13" s="598">
        <v>35</v>
      </c>
      <c r="E13" s="602">
        <f t="shared" si="0"/>
        <v>18.49575</v>
      </c>
      <c r="F13" s="602">
        <f t="shared" si="1"/>
        <v>9.247875</v>
      </c>
      <c r="G13" s="602">
        <f t="shared" si="2"/>
        <v>9.247875</v>
      </c>
      <c r="H13" s="560"/>
      <c r="I13" s="271">
        <f t="shared" si="3"/>
        <v>3.69</v>
      </c>
      <c r="J13" s="271">
        <v>2.77</v>
      </c>
      <c r="K13" s="271">
        <v>0.92</v>
      </c>
      <c r="L13" s="271"/>
      <c r="M13" s="271"/>
      <c r="N13" s="271"/>
      <c r="O13" s="639">
        <v>137.5</v>
      </c>
      <c r="P13" s="583">
        <f t="shared" si="4"/>
        <v>0.2543165625</v>
      </c>
    </row>
    <row r="14" spans="1:16" ht="12.75">
      <c r="A14" s="590">
        <v>4</v>
      </c>
      <c r="B14" s="590" t="s">
        <v>913</v>
      </c>
      <c r="C14" s="601">
        <v>56208</v>
      </c>
      <c r="D14" s="598">
        <v>35</v>
      </c>
      <c r="E14" s="602">
        <f t="shared" si="0"/>
        <v>295.092</v>
      </c>
      <c r="F14" s="602">
        <f t="shared" si="1"/>
        <v>147.546</v>
      </c>
      <c r="G14" s="602">
        <f t="shared" si="2"/>
        <v>147.546</v>
      </c>
      <c r="H14" s="560"/>
      <c r="I14" s="271">
        <f t="shared" si="3"/>
        <v>59.01</v>
      </c>
      <c r="J14" s="271">
        <v>44.26</v>
      </c>
      <c r="K14" s="271">
        <v>14.75</v>
      </c>
      <c r="L14" s="271"/>
      <c r="M14" s="271"/>
      <c r="N14" s="271"/>
      <c r="O14" s="639">
        <v>137.5</v>
      </c>
      <c r="P14" s="583">
        <f t="shared" si="4"/>
        <v>4.057515</v>
      </c>
    </row>
    <row r="15" spans="1:16" ht="12.75">
      <c r="A15" s="590">
        <v>5</v>
      </c>
      <c r="B15" s="590" t="s">
        <v>893</v>
      </c>
      <c r="C15" s="597">
        <v>3687</v>
      </c>
      <c r="D15" s="598">
        <v>35</v>
      </c>
      <c r="E15" s="602">
        <f t="shared" si="0"/>
        <v>19.35675</v>
      </c>
      <c r="F15" s="602">
        <f t="shared" si="1"/>
        <v>9.678375</v>
      </c>
      <c r="G15" s="602">
        <f t="shared" si="2"/>
        <v>9.678375</v>
      </c>
      <c r="H15" s="560"/>
      <c r="I15" s="271">
        <f t="shared" si="3"/>
        <v>3.87</v>
      </c>
      <c r="J15" s="271">
        <v>2.9</v>
      </c>
      <c r="K15" s="271">
        <v>0.97</v>
      </c>
      <c r="L15" s="271"/>
      <c r="M15" s="271"/>
      <c r="N15" s="271"/>
      <c r="O15" s="639">
        <v>137.5</v>
      </c>
      <c r="P15" s="583">
        <f t="shared" si="4"/>
        <v>0.2661553125</v>
      </c>
    </row>
    <row r="16" spans="1:16" ht="12.75" customHeight="1">
      <c r="A16" s="590">
        <v>6</v>
      </c>
      <c r="B16" s="590" t="s">
        <v>896</v>
      </c>
      <c r="C16" s="597">
        <v>18344</v>
      </c>
      <c r="D16" s="598">
        <v>35</v>
      </c>
      <c r="E16" s="602">
        <f t="shared" si="0"/>
        <v>96.306</v>
      </c>
      <c r="F16" s="602">
        <f t="shared" si="1"/>
        <v>48.153</v>
      </c>
      <c r="G16" s="602">
        <f t="shared" si="2"/>
        <v>48.153</v>
      </c>
      <c r="H16" s="560"/>
      <c r="I16" s="271">
        <f t="shared" si="3"/>
        <v>19.27</v>
      </c>
      <c r="J16" s="271">
        <v>14.45</v>
      </c>
      <c r="K16" s="271">
        <v>4.82</v>
      </c>
      <c r="L16" s="271"/>
      <c r="M16" s="271"/>
      <c r="N16" s="271"/>
      <c r="O16" s="639">
        <v>137.5</v>
      </c>
      <c r="P16" s="583">
        <f t="shared" si="4"/>
        <v>1.3242075</v>
      </c>
    </row>
    <row r="17" spans="1:16" ht="15.75" customHeight="1">
      <c r="A17" s="590">
        <v>7</v>
      </c>
      <c r="B17" s="590" t="s">
        <v>897</v>
      </c>
      <c r="C17" s="597">
        <v>281767</v>
      </c>
      <c r="D17" s="598">
        <v>35</v>
      </c>
      <c r="E17" s="602">
        <f t="shared" si="0"/>
        <v>1479.27675</v>
      </c>
      <c r="F17" s="602">
        <f t="shared" si="1"/>
        <v>739.638375</v>
      </c>
      <c r="G17" s="602">
        <f t="shared" si="2"/>
        <v>739.638375</v>
      </c>
      <c r="H17" s="560"/>
      <c r="I17" s="271">
        <f t="shared" si="3"/>
        <v>295.84999999999997</v>
      </c>
      <c r="J17" s="271">
        <v>221.89</v>
      </c>
      <c r="K17" s="271">
        <v>73.96</v>
      </c>
      <c r="L17" s="271"/>
      <c r="M17" s="271"/>
      <c r="N17" s="271"/>
      <c r="O17" s="639">
        <v>137.5</v>
      </c>
      <c r="P17" s="583">
        <f t="shared" si="4"/>
        <v>20.3400553125</v>
      </c>
    </row>
    <row r="18" spans="1:16" ht="16.5" customHeight="1">
      <c r="A18" s="590">
        <v>8</v>
      </c>
      <c r="B18" s="590" t="s">
        <v>898</v>
      </c>
      <c r="C18" s="597">
        <v>6946</v>
      </c>
      <c r="D18" s="598">
        <v>35</v>
      </c>
      <c r="E18" s="602">
        <f t="shared" si="0"/>
        <v>36.4665</v>
      </c>
      <c r="F18" s="602">
        <f t="shared" si="1"/>
        <v>18.23325</v>
      </c>
      <c r="G18" s="602">
        <f t="shared" si="2"/>
        <v>18.23325</v>
      </c>
      <c r="H18" s="560"/>
      <c r="I18" s="271">
        <f t="shared" si="3"/>
        <v>7.29</v>
      </c>
      <c r="J18" s="271">
        <v>5.47</v>
      </c>
      <c r="K18" s="271">
        <v>1.82</v>
      </c>
      <c r="L18" s="271"/>
      <c r="M18" s="271"/>
      <c r="N18" s="271"/>
      <c r="O18" s="639">
        <v>137.5</v>
      </c>
      <c r="P18" s="583">
        <f t="shared" si="4"/>
        <v>0.5014143750000001</v>
      </c>
    </row>
    <row r="19" spans="1:16" ht="15.75" customHeight="1">
      <c r="A19" s="590">
        <v>9</v>
      </c>
      <c r="B19" s="590" t="s">
        <v>901</v>
      </c>
      <c r="C19" s="597">
        <v>26256</v>
      </c>
      <c r="D19" s="598">
        <v>35</v>
      </c>
      <c r="E19" s="602">
        <f t="shared" si="0"/>
        <v>137.844</v>
      </c>
      <c r="F19" s="602">
        <f t="shared" si="1"/>
        <v>68.922</v>
      </c>
      <c r="G19" s="602">
        <f t="shared" si="2"/>
        <v>68.922</v>
      </c>
      <c r="H19" s="560"/>
      <c r="I19" s="271">
        <f t="shared" si="3"/>
        <v>27.57</v>
      </c>
      <c r="J19" s="271">
        <v>20.68</v>
      </c>
      <c r="K19" s="271">
        <v>6.89</v>
      </c>
      <c r="L19" s="271"/>
      <c r="M19" s="271"/>
      <c r="N19" s="271"/>
      <c r="O19" s="639">
        <v>137.5</v>
      </c>
      <c r="P19" s="583">
        <f t="shared" si="4"/>
        <v>1.895355</v>
      </c>
    </row>
    <row r="20" spans="1:16" ht="30" customHeight="1">
      <c r="A20" s="590">
        <v>10</v>
      </c>
      <c r="B20" s="590" t="s">
        <v>1035</v>
      </c>
      <c r="C20" s="597">
        <v>6931</v>
      </c>
      <c r="D20" s="598">
        <v>35</v>
      </c>
      <c r="E20" s="602">
        <f t="shared" si="0"/>
        <v>36.38775</v>
      </c>
      <c r="F20" s="602">
        <f t="shared" si="1"/>
        <v>18.193875</v>
      </c>
      <c r="G20" s="602">
        <f t="shared" si="2"/>
        <v>18.193875</v>
      </c>
      <c r="H20" s="560"/>
      <c r="I20" s="271">
        <f t="shared" si="3"/>
        <v>7.28</v>
      </c>
      <c r="J20" s="271">
        <v>5.46</v>
      </c>
      <c r="K20" s="271">
        <v>1.82</v>
      </c>
      <c r="L20" s="271"/>
      <c r="M20" s="271"/>
      <c r="N20" s="271"/>
      <c r="O20" s="639">
        <v>137.5</v>
      </c>
      <c r="P20" s="583">
        <f t="shared" si="4"/>
        <v>0.5003315624999999</v>
      </c>
    </row>
    <row r="21" spans="1:16" ht="15.75" customHeight="1">
      <c r="A21" s="590">
        <v>11</v>
      </c>
      <c r="B21" s="590" t="s">
        <v>912</v>
      </c>
      <c r="C21" s="599">
        <v>13100</v>
      </c>
      <c r="D21" s="598">
        <v>35</v>
      </c>
      <c r="E21" s="603">
        <f t="shared" si="0"/>
        <v>68.775</v>
      </c>
      <c r="F21" s="602">
        <f t="shared" si="1"/>
        <v>34.3875</v>
      </c>
      <c r="G21" s="602">
        <f t="shared" si="2"/>
        <v>34.3875</v>
      </c>
      <c r="H21" s="560"/>
      <c r="I21" s="271">
        <f t="shared" si="3"/>
        <v>13.76</v>
      </c>
      <c r="J21" s="271">
        <v>10.32</v>
      </c>
      <c r="K21" s="271">
        <v>3.44</v>
      </c>
      <c r="L21" s="271"/>
      <c r="M21" s="271"/>
      <c r="N21" s="271"/>
      <c r="O21" s="639">
        <v>137.5</v>
      </c>
      <c r="P21" s="583">
        <f t="shared" si="4"/>
        <v>0.9456562500000002</v>
      </c>
    </row>
    <row r="22" spans="1:16" ht="23.25" customHeight="1">
      <c r="A22" s="590"/>
      <c r="B22" s="591" t="s">
        <v>963</v>
      </c>
      <c r="C22" s="590">
        <f>SUM(C11:C21)</f>
        <v>513328</v>
      </c>
      <c r="D22" s="598">
        <v>35</v>
      </c>
      <c r="E22" s="590">
        <f>SUM(E11:E21)</f>
        <v>2694.972</v>
      </c>
      <c r="F22" s="592">
        <f>SUM(F11:F21)</f>
        <v>1347.486</v>
      </c>
      <c r="G22" s="590">
        <f>SUM(G11:G21)</f>
        <v>1347.486</v>
      </c>
      <c r="H22" s="561"/>
      <c r="I22" s="643">
        <f t="shared" si="3"/>
        <v>539</v>
      </c>
      <c r="J22" s="512">
        <f>SUM(J11:J21)</f>
        <v>404.24999999999994</v>
      </c>
      <c r="K22" s="512">
        <v>134.75</v>
      </c>
      <c r="L22" s="512"/>
      <c r="M22" s="512"/>
      <c r="N22" s="512"/>
      <c r="O22" s="639">
        <v>137.5</v>
      </c>
      <c r="P22" s="644">
        <f>750*E22/100000</f>
        <v>20.212290000000003</v>
      </c>
    </row>
    <row r="23" spans="1:17" ht="16.5" customHeight="1">
      <c r="A23" s="1082" t="s">
        <v>1081</v>
      </c>
      <c r="B23" s="1082"/>
      <c r="C23" s="1082"/>
      <c r="D23" s="1082"/>
      <c r="E23" s="266"/>
      <c r="F23" s="266"/>
      <c r="G23" s="266"/>
      <c r="H23" s="266"/>
      <c r="I23" s="266"/>
      <c r="J23" s="266"/>
      <c r="K23" s="266"/>
      <c r="L23" s="266"/>
      <c r="M23" s="266"/>
      <c r="N23" s="266"/>
      <c r="Q23" s="266"/>
    </row>
    <row r="24" spans="1:17" ht="16.5" customHeight="1">
      <c r="A24" s="274" t="s">
        <v>1082</v>
      </c>
      <c r="B24" s="276" t="s">
        <v>1083</v>
      </c>
      <c r="C24" s="276"/>
      <c r="D24" s="670"/>
      <c r="E24" s="266"/>
      <c r="F24" s="266"/>
      <c r="G24" s="266"/>
      <c r="H24" s="266"/>
      <c r="I24" s="266"/>
      <c r="J24" s="266"/>
      <c r="K24" s="266"/>
      <c r="L24" s="266"/>
      <c r="M24" s="266"/>
      <c r="N24" s="266"/>
      <c r="Q24" s="266"/>
    </row>
    <row r="25" spans="1:17" ht="16.5" customHeight="1">
      <c r="A25" s="274" t="s">
        <v>1082</v>
      </c>
      <c r="B25" s="1082" t="s">
        <v>1084</v>
      </c>
      <c r="C25" s="1082"/>
      <c r="D25" s="1082"/>
      <c r="E25" s="266"/>
      <c r="F25" s="266"/>
      <c r="G25" s="266"/>
      <c r="H25" s="266"/>
      <c r="I25" s="266"/>
      <c r="J25" s="266"/>
      <c r="K25" s="266"/>
      <c r="L25" s="266"/>
      <c r="M25" s="266"/>
      <c r="N25" s="266"/>
      <c r="Q25" s="266"/>
    </row>
    <row r="26" spans="1:17" ht="16.5" customHeight="1">
      <c r="A26" s="274" t="s">
        <v>1082</v>
      </c>
      <c r="B26" s="1082" t="s">
        <v>1085</v>
      </c>
      <c r="C26" s="1082"/>
      <c r="D26" s="1082"/>
      <c r="E26" s="266"/>
      <c r="F26" s="266"/>
      <c r="G26" s="266"/>
      <c r="H26" s="266"/>
      <c r="I26" s="266"/>
      <c r="J26" s="266"/>
      <c r="K26" s="266"/>
      <c r="L26" s="266"/>
      <c r="M26" s="266"/>
      <c r="N26" s="266"/>
      <c r="Q26" s="266"/>
    </row>
    <row r="27" spans="1:17" ht="16.5" customHeight="1">
      <c r="A27" s="274" t="s">
        <v>1082</v>
      </c>
      <c r="B27" s="1082" t="s">
        <v>1088</v>
      </c>
      <c r="C27" s="1082"/>
      <c r="D27" s="1082"/>
      <c r="E27" s="1082"/>
      <c r="F27" s="1082"/>
      <c r="G27" s="1082"/>
      <c r="H27" s="1082"/>
      <c r="I27" s="1082"/>
      <c r="J27" s="1082"/>
      <c r="K27" s="1082"/>
      <c r="L27" s="1082"/>
      <c r="M27" s="1082"/>
      <c r="N27" s="1082"/>
      <c r="O27" s="1082"/>
      <c r="P27" s="1082"/>
      <c r="Q27" s="1082"/>
    </row>
    <row r="28" spans="1:17" ht="16.5" customHeight="1">
      <c r="A28" s="274" t="s">
        <v>1082</v>
      </c>
      <c r="B28" s="276" t="s">
        <v>1086</v>
      </c>
      <c r="C28" s="276"/>
      <c r="D28" s="670"/>
      <c r="E28" s="266"/>
      <c r="F28" s="266"/>
      <c r="G28" s="266"/>
      <c r="H28" s="266"/>
      <c r="I28" s="266"/>
      <c r="J28" s="266"/>
      <c r="K28" s="266"/>
      <c r="L28" s="266"/>
      <c r="M28" s="266"/>
      <c r="N28" s="266"/>
      <c r="Q28" s="266"/>
    </row>
    <row r="29" spans="1:17" ht="16.5" customHeight="1">
      <c r="A29" s="276"/>
      <c r="B29" s="276"/>
      <c r="C29" s="276"/>
      <c r="D29" s="670"/>
      <c r="E29" s="266"/>
      <c r="F29" s="266"/>
      <c r="G29" s="266"/>
      <c r="H29" s="266"/>
      <c r="I29" s="266"/>
      <c r="J29" s="266"/>
      <c r="K29" s="266"/>
      <c r="L29" s="266"/>
      <c r="M29" s="266"/>
      <c r="N29" s="266"/>
      <c r="Q29" s="266"/>
    </row>
    <row r="30" spans="1:17" ht="16.5" customHeight="1">
      <c r="A30" s="276"/>
      <c r="B30" s="276"/>
      <c r="C30" s="276"/>
      <c r="D30" s="670"/>
      <c r="E30" s="266"/>
      <c r="F30" s="266"/>
      <c r="G30" s="266"/>
      <c r="H30" s="266"/>
      <c r="I30" s="266"/>
      <c r="J30" s="266"/>
      <c r="K30" s="266"/>
      <c r="L30" s="266"/>
      <c r="M30" s="266"/>
      <c r="N30" s="266"/>
      <c r="Q30" s="266"/>
    </row>
    <row r="31" spans="5:14" ht="16.5" customHeight="1">
      <c r="E31" s="1103"/>
      <c r="F31" s="1103"/>
      <c r="G31" s="1103"/>
      <c r="H31" s="1103"/>
      <c r="I31" s="1103"/>
      <c r="J31" s="1103"/>
      <c r="K31" s="1103"/>
      <c r="L31" s="1103"/>
      <c r="M31" s="1103"/>
      <c r="N31" s="1103"/>
    </row>
    <row r="32" spans="1:14" ht="12.75">
      <c r="A32" s="276"/>
      <c r="B32" s="276"/>
      <c r="C32" s="276"/>
      <c r="E32" s="266"/>
      <c r="F32" s="266"/>
      <c r="G32" s="266"/>
      <c r="H32" s="266"/>
      <c r="I32" s="266"/>
      <c r="J32" s="266"/>
      <c r="K32" s="266"/>
      <c r="L32" s="266"/>
      <c r="M32" s="266"/>
      <c r="N32" s="266"/>
    </row>
    <row r="33" spans="1:16" ht="15.75">
      <c r="A33" s="276"/>
      <c r="B33" s="276"/>
      <c r="C33" s="276"/>
      <c r="E33" s="266"/>
      <c r="F33" s="266"/>
      <c r="G33" s="266"/>
      <c r="H33" s="266"/>
      <c r="I33" s="266"/>
      <c r="J33" s="266"/>
      <c r="K33" s="266"/>
      <c r="L33" s="266"/>
      <c r="M33" s="266"/>
      <c r="N33" s="794" t="s">
        <v>929</v>
      </c>
      <c r="O33" s="794"/>
      <c r="P33" s="794"/>
    </row>
    <row r="34" spans="1:16" ht="15.75">
      <c r="A34" s="276" t="s">
        <v>12</v>
      </c>
      <c r="D34" s="276"/>
      <c r="E34" s="266"/>
      <c r="F34" s="276"/>
      <c r="G34" s="276"/>
      <c r="H34" s="276"/>
      <c r="I34" s="276"/>
      <c r="J34" s="276"/>
      <c r="K34" s="276"/>
      <c r="L34" s="276"/>
      <c r="M34" s="276"/>
      <c r="N34" s="794" t="s">
        <v>476</v>
      </c>
      <c r="O34" s="794"/>
      <c r="P34" s="794"/>
    </row>
    <row r="35" spans="5:16" ht="15.75">
      <c r="E35" s="276"/>
      <c r="F35" s="681"/>
      <c r="G35" s="681"/>
      <c r="H35" s="681"/>
      <c r="I35" s="681"/>
      <c r="J35" s="681"/>
      <c r="K35" s="681"/>
      <c r="L35" s="681"/>
      <c r="M35" s="681"/>
      <c r="N35" s="794" t="s">
        <v>1089</v>
      </c>
      <c r="O35" s="794"/>
      <c r="P35" s="794"/>
    </row>
    <row r="36" spans="4:15" ht="12.75">
      <c r="D36" s="564"/>
      <c r="E36" s="682"/>
      <c r="F36" s="682"/>
      <c r="G36" s="682"/>
      <c r="H36" s="682"/>
      <c r="I36" s="682"/>
      <c r="J36" s="682"/>
      <c r="K36" s="682"/>
      <c r="L36" s="682"/>
      <c r="M36" s="682"/>
      <c r="N36" s="682"/>
      <c r="O36" s="564"/>
    </row>
    <row r="37" spans="1:15" ht="12.75">
      <c r="A37" s="276"/>
      <c r="B37" s="276"/>
      <c r="D37" s="564"/>
      <c r="E37" s="564"/>
      <c r="F37" s="669"/>
      <c r="G37" s="669"/>
      <c r="H37" s="669"/>
      <c r="I37" s="669"/>
      <c r="J37" s="669"/>
      <c r="K37" s="669"/>
      <c r="L37" s="669"/>
      <c r="M37" s="669"/>
      <c r="N37" s="669"/>
      <c r="O37" s="564"/>
    </row>
    <row r="38" spans="4:15" ht="12.75">
      <c r="D38" s="564"/>
      <c r="E38" s="564"/>
      <c r="F38" s="564"/>
      <c r="G38" s="564"/>
      <c r="H38" s="564"/>
      <c r="I38" s="564"/>
      <c r="J38" s="564"/>
      <c r="K38" s="564"/>
      <c r="L38" s="564"/>
      <c r="M38" s="564"/>
      <c r="N38" s="564"/>
      <c r="O38" s="564"/>
    </row>
  </sheetData>
  <sheetProtection/>
  <mergeCells count="23">
    <mergeCell ref="A7:B7"/>
    <mergeCell ref="A6:N6"/>
    <mergeCell ref="D1:E1"/>
    <mergeCell ref="M1:N1"/>
    <mergeCell ref="A2:N2"/>
    <mergeCell ref="A3:N3"/>
    <mergeCell ref="A4:N5"/>
    <mergeCell ref="N34:P34"/>
    <mergeCell ref="N35:P35"/>
    <mergeCell ref="H7:N7"/>
    <mergeCell ref="A8:A9"/>
    <mergeCell ref="B8:B9"/>
    <mergeCell ref="C8:C9"/>
    <mergeCell ref="D8:D9"/>
    <mergeCell ref="E8:H8"/>
    <mergeCell ref="O8:P8"/>
    <mergeCell ref="I8:N8"/>
    <mergeCell ref="A23:D23"/>
    <mergeCell ref="B25:D25"/>
    <mergeCell ref="B26:D26"/>
    <mergeCell ref="B27:Q27"/>
    <mergeCell ref="E31:N31"/>
    <mergeCell ref="N33:P33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85" r:id="rId1"/>
</worksheet>
</file>

<file path=xl/worksheets/sheet6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50"/>
  <sheetViews>
    <sheetView view="pageBreakPreview" zoomScaleNormal="90" zoomScaleSheetLayoutView="100" zoomScalePageLayoutView="0" workbookViewId="0" topLeftCell="A28">
      <selection activeCell="Q1" sqref="Q1"/>
    </sheetView>
  </sheetViews>
  <sheetFormatPr defaultColWidth="9.140625" defaultRowHeight="12.75"/>
  <cols>
    <col min="1" max="1" width="7.140625" style="73" customWidth="1"/>
    <col min="2" max="2" width="12.7109375" style="73" customWidth="1"/>
    <col min="3" max="4" width="8.57421875" style="73" customWidth="1"/>
    <col min="5" max="5" width="8.7109375" style="73" customWidth="1"/>
    <col min="6" max="6" width="8.57421875" style="73" customWidth="1"/>
    <col min="7" max="7" width="9.7109375" style="73" customWidth="1"/>
    <col min="8" max="8" width="10.28125" style="73" customWidth="1"/>
    <col min="9" max="9" width="9.7109375" style="73" customWidth="1"/>
    <col min="10" max="10" width="9.28125" style="73" customWidth="1"/>
    <col min="11" max="11" width="7.00390625" style="73" customWidth="1"/>
    <col min="12" max="12" width="7.28125" style="73" customWidth="1"/>
    <col min="13" max="13" width="7.421875" style="73" customWidth="1"/>
    <col min="14" max="14" width="7.8515625" style="73" customWidth="1"/>
    <col min="15" max="15" width="11.421875" style="73" customWidth="1"/>
    <col min="16" max="16" width="12.28125" style="73" customWidth="1"/>
    <col min="17" max="17" width="11.57421875" style="73" customWidth="1"/>
    <col min="18" max="18" width="16.00390625" style="73" customWidth="1"/>
    <col min="19" max="19" width="9.00390625" style="73" customWidth="1"/>
    <col min="20" max="20" width="9.140625" style="73" hidden="1" customWidth="1"/>
    <col min="21" max="16384" width="9.140625" style="73" customWidth="1"/>
  </cols>
  <sheetData>
    <row r="1" spans="7:19" s="15" customFormat="1" ht="15.75">
      <c r="G1" s="747" t="s">
        <v>0</v>
      </c>
      <c r="H1" s="747"/>
      <c r="I1" s="747"/>
      <c r="J1" s="747"/>
      <c r="K1" s="747"/>
      <c r="L1" s="747"/>
      <c r="M1" s="747"/>
      <c r="N1" s="40"/>
      <c r="O1" s="40"/>
      <c r="R1" s="43" t="s">
        <v>533</v>
      </c>
      <c r="S1" s="43"/>
    </row>
    <row r="2" spans="2:15" s="15" customFormat="1" ht="20.25">
      <c r="B2" s="125"/>
      <c r="E2" s="748" t="s">
        <v>697</v>
      </c>
      <c r="F2" s="748"/>
      <c r="G2" s="748"/>
      <c r="H2" s="748"/>
      <c r="I2" s="748"/>
      <c r="J2" s="748"/>
      <c r="K2" s="748"/>
      <c r="L2" s="748"/>
      <c r="M2" s="748"/>
      <c r="N2" s="748"/>
      <c r="O2" s="748"/>
    </row>
    <row r="3" spans="2:10" s="15" customFormat="1" ht="20.25">
      <c r="B3" s="123"/>
      <c r="C3" s="123"/>
      <c r="D3" s="123"/>
      <c r="E3" s="123"/>
      <c r="F3" s="123"/>
      <c r="G3" s="123"/>
      <c r="H3" s="123"/>
      <c r="I3" s="123"/>
      <c r="J3" s="123"/>
    </row>
    <row r="4" spans="2:20" ht="18">
      <c r="B4" s="1104" t="s">
        <v>850</v>
      </c>
      <c r="C4" s="1104"/>
      <c r="D4" s="1104"/>
      <c r="E4" s="1104"/>
      <c r="F4" s="1104"/>
      <c r="G4" s="1104"/>
      <c r="H4" s="1104"/>
      <c r="I4" s="1104"/>
      <c r="J4" s="1104"/>
      <c r="K4" s="1104"/>
      <c r="L4" s="1104"/>
      <c r="M4" s="1104"/>
      <c r="N4" s="1104"/>
      <c r="O4" s="1104"/>
      <c r="P4" s="1104"/>
      <c r="Q4" s="1104"/>
      <c r="R4" s="1104"/>
      <c r="S4" s="1104"/>
      <c r="T4" s="1104"/>
    </row>
    <row r="5" spans="3:20" ht="15">
      <c r="C5" s="74"/>
      <c r="D5" s="74"/>
      <c r="E5" s="74"/>
      <c r="F5" s="74"/>
      <c r="G5" s="74"/>
      <c r="H5" s="74"/>
      <c r="M5" s="74"/>
      <c r="N5" s="74"/>
      <c r="O5" s="74"/>
      <c r="P5" s="74"/>
      <c r="Q5" s="74"/>
      <c r="R5" s="74"/>
      <c r="S5" s="74"/>
      <c r="T5" s="74"/>
    </row>
    <row r="6" spans="1:2" ht="15">
      <c r="A6" s="750" t="s">
        <v>158</v>
      </c>
      <c r="B6" s="750"/>
    </row>
    <row r="7" ht="15">
      <c r="B7" s="76"/>
    </row>
    <row r="8" spans="1:18" s="77" customFormat="1" ht="42" customHeight="1">
      <c r="A8" s="758" t="s">
        <v>2</v>
      </c>
      <c r="B8" s="1105" t="s">
        <v>3</v>
      </c>
      <c r="C8" s="1111" t="s">
        <v>237</v>
      </c>
      <c r="D8" s="1111"/>
      <c r="E8" s="1111"/>
      <c r="F8" s="1111"/>
      <c r="G8" s="1107" t="s">
        <v>769</v>
      </c>
      <c r="H8" s="1108"/>
      <c r="I8" s="1108"/>
      <c r="J8" s="1112"/>
      <c r="K8" s="1107" t="s">
        <v>206</v>
      </c>
      <c r="L8" s="1108"/>
      <c r="M8" s="1108"/>
      <c r="N8" s="1112"/>
      <c r="O8" s="1107" t="s">
        <v>106</v>
      </c>
      <c r="P8" s="1108"/>
      <c r="Q8" s="1108"/>
      <c r="R8" s="1109"/>
    </row>
    <row r="9" spans="1:19" s="78" customFormat="1" ht="37.5" customHeight="1">
      <c r="A9" s="758"/>
      <c r="B9" s="1106"/>
      <c r="C9" s="84" t="s">
        <v>92</v>
      </c>
      <c r="D9" s="84" t="s">
        <v>96</v>
      </c>
      <c r="E9" s="84" t="s">
        <v>97</v>
      </c>
      <c r="F9" s="84" t="s">
        <v>17</v>
      </c>
      <c r="G9" s="84" t="s">
        <v>92</v>
      </c>
      <c r="H9" s="84" t="s">
        <v>96</v>
      </c>
      <c r="I9" s="84" t="s">
        <v>97</v>
      </c>
      <c r="J9" s="84" t="s">
        <v>17</v>
      </c>
      <c r="K9" s="84" t="s">
        <v>92</v>
      </c>
      <c r="L9" s="84" t="s">
        <v>96</v>
      </c>
      <c r="M9" s="84" t="s">
        <v>97</v>
      </c>
      <c r="N9" s="84" t="s">
        <v>17</v>
      </c>
      <c r="O9" s="84" t="s">
        <v>138</v>
      </c>
      <c r="P9" s="84" t="s">
        <v>139</v>
      </c>
      <c r="Q9" s="155" t="s">
        <v>140</v>
      </c>
      <c r="R9" s="84" t="s">
        <v>141</v>
      </c>
      <c r="S9" s="118"/>
    </row>
    <row r="10" spans="1:18" s="338" customFormat="1" ht="15.75" customHeight="1">
      <c r="A10" s="65">
        <v>1</v>
      </c>
      <c r="B10" s="146">
        <v>2</v>
      </c>
      <c r="C10" s="337">
        <v>3</v>
      </c>
      <c r="D10" s="337">
        <v>4</v>
      </c>
      <c r="E10" s="337">
        <v>5</v>
      </c>
      <c r="F10" s="337">
        <v>6</v>
      </c>
      <c r="G10" s="337">
        <v>7</v>
      </c>
      <c r="H10" s="337">
        <v>8</v>
      </c>
      <c r="I10" s="337">
        <v>9</v>
      </c>
      <c r="J10" s="337">
        <v>10</v>
      </c>
      <c r="K10" s="337">
        <v>11</v>
      </c>
      <c r="L10" s="337">
        <v>12</v>
      </c>
      <c r="M10" s="337">
        <v>13</v>
      </c>
      <c r="N10" s="337">
        <v>14</v>
      </c>
      <c r="O10" s="337">
        <v>15</v>
      </c>
      <c r="P10" s="337">
        <v>16</v>
      </c>
      <c r="Q10" s="337">
        <v>17</v>
      </c>
      <c r="R10" s="146">
        <v>18</v>
      </c>
    </row>
    <row r="11" spans="1:18" s="157" customFormat="1" ht="15.75" customHeight="1">
      <c r="A11" s="465">
        <v>1</v>
      </c>
      <c r="B11" s="479" t="s">
        <v>879</v>
      </c>
      <c r="C11" s="480">
        <v>1276</v>
      </c>
      <c r="D11" s="480"/>
      <c r="E11" s="480"/>
      <c r="F11" s="481">
        <f>E11+D11+C11</f>
        <v>1276</v>
      </c>
      <c r="G11" s="672">
        <v>792</v>
      </c>
      <c r="H11" s="480"/>
      <c r="I11" s="480"/>
      <c r="J11" s="481">
        <f>SUM(G11:I11)</f>
        <v>792</v>
      </c>
      <c r="K11" s="673">
        <v>45</v>
      </c>
      <c r="L11" s="480"/>
      <c r="M11" s="480"/>
      <c r="N11" s="481">
        <f>SUM(K11:M11)</f>
        <v>45</v>
      </c>
      <c r="O11" s="480">
        <v>0</v>
      </c>
      <c r="P11" s="480"/>
      <c r="Q11" s="480"/>
      <c r="R11" s="481">
        <f>SUM(O11:Q11)</f>
        <v>0</v>
      </c>
    </row>
    <row r="12" spans="1:18" s="157" customFormat="1" ht="15.75" customHeight="1">
      <c r="A12" s="465">
        <v>2</v>
      </c>
      <c r="B12" s="479" t="s">
        <v>881</v>
      </c>
      <c r="C12" s="480">
        <v>780</v>
      </c>
      <c r="D12" s="480"/>
      <c r="E12" s="480"/>
      <c r="F12" s="481">
        <f aca="true" t="shared" si="0" ref="F12:F43">E12+D12+C12</f>
        <v>780</v>
      </c>
      <c r="G12" s="672">
        <v>677</v>
      </c>
      <c r="H12" s="480"/>
      <c r="I12" s="480"/>
      <c r="J12" s="481">
        <f aca="true" t="shared" si="1" ref="J12:J43">SUM(G12:I12)</f>
        <v>677</v>
      </c>
      <c r="K12" s="673">
        <v>0</v>
      </c>
      <c r="L12" s="480"/>
      <c r="M12" s="480"/>
      <c r="N12" s="481">
        <f aca="true" t="shared" si="2" ref="N12:N43">SUM(K12:M12)</f>
        <v>0</v>
      </c>
      <c r="O12" s="480">
        <v>0</v>
      </c>
      <c r="P12" s="480"/>
      <c r="Q12" s="480"/>
      <c r="R12" s="481">
        <f aca="true" t="shared" si="3" ref="R12:R43">SUM(O12:Q12)</f>
        <v>0</v>
      </c>
    </row>
    <row r="13" spans="1:18" s="157" customFormat="1" ht="15.75" customHeight="1">
      <c r="A13" s="465">
        <v>3</v>
      </c>
      <c r="B13" s="479" t="s">
        <v>883</v>
      </c>
      <c r="C13" s="480">
        <v>1041</v>
      </c>
      <c r="D13" s="480"/>
      <c r="E13" s="480"/>
      <c r="F13" s="481">
        <f t="shared" si="0"/>
        <v>1041</v>
      </c>
      <c r="G13" s="672">
        <v>918</v>
      </c>
      <c r="H13" s="480"/>
      <c r="I13" s="480"/>
      <c r="J13" s="481">
        <f t="shared" si="1"/>
        <v>918</v>
      </c>
      <c r="K13" s="673">
        <v>148</v>
      </c>
      <c r="L13" s="480"/>
      <c r="M13" s="480"/>
      <c r="N13" s="481">
        <f t="shared" si="2"/>
        <v>148</v>
      </c>
      <c r="O13" s="480">
        <v>0</v>
      </c>
      <c r="P13" s="480"/>
      <c r="Q13" s="480"/>
      <c r="R13" s="481">
        <f t="shared" si="3"/>
        <v>0</v>
      </c>
    </row>
    <row r="14" spans="1:18" s="157" customFormat="1" ht="15.75" customHeight="1">
      <c r="A14" s="465">
        <v>4</v>
      </c>
      <c r="B14" s="479" t="s">
        <v>884</v>
      </c>
      <c r="C14" s="480">
        <v>2355</v>
      </c>
      <c r="D14" s="480"/>
      <c r="E14" s="480"/>
      <c r="F14" s="481">
        <f t="shared" si="0"/>
        <v>2355</v>
      </c>
      <c r="G14" s="672">
        <v>2123</v>
      </c>
      <c r="H14" s="480"/>
      <c r="I14" s="480"/>
      <c r="J14" s="481">
        <f t="shared" si="1"/>
        <v>2123</v>
      </c>
      <c r="K14" s="673">
        <v>223</v>
      </c>
      <c r="L14" s="480"/>
      <c r="M14" s="480"/>
      <c r="N14" s="481">
        <f t="shared" si="2"/>
        <v>223</v>
      </c>
      <c r="O14" s="480">
        <v>0</v>
      </c>
      <c r="P14" s="480"/>
      <c r="Q14" s="480"/>
      <c r="R14" s="481">
        <f t="shared" si="3"/>
        <v>0</v>
      </c>
    </row>
    <row r="15" spans="1:18" s="157" customFormat="1" ht="15.75" customHeight="1">
      <c r="A15" s="465">
        <v>5</v>
      </c>
      <c r="B15" s="479" t="s">
        <v>885</v>
      </c>
      <c r="C15" s="480">
        <v>931</v>
      </c>
      <c r="D15" s="480"/>
      <c r="E15" s="480"/>
      <c r="F15" s="481">
        <f t="shared" si="0"/>
        <v>931</v>
      </c>
      <c r="G15" s="672">
        <v>703</v>
      </c>
      <c r="H15" s="480"/>
      <c r="I15" s="480"/>
      <c r="J15" s="481">
        <f t="shared" si="1"/>
        <v>703</v>
      </c>
      <c r="K15" s="673">
        <v>118</v>
      </c>
      <c r="L15" s="480"/>
      <c r="M15" s="480"/>
      <c r="N15" s="481">
        <f t="shared" si="2"/>
        <v>118</v>
      </c>
      <c r="O15" s="480">
        <v>0</v>
      </c>
      <c r="P15" s="480"/>
      <c r="Q15" s="480"/>
      <c r="R15" s="481">
        <f t="shared" si="3"/>
        <v>0</v>
      </c>
    </row>
    <row r="16" spans="1:18" s="157" customFormat="1" ht="15.75" customHeight="1">
      <c r="A16" s="465">
        <v>6</v>
      </c>
      <c r="B16" s="479" t="s">
        <v>887</v>
      </c>
      <c r="C16" s="480">
        <v>1012</v>
      </c>
      <c r="D16" s="480"/>
      <c r="E16" s="480"/>
      <c r="F16" s="481">
        <f t="shared" si="0"/>
        <v>1012</v>
      </c>
      <c r="G16" s="672">
        <v>929</v>
      </c>
      <c r="H16" s="480"/>
      <c r="I16" s="480"/>
      <c r="J16" s="481">
        <f t="shared" si="1"/>
        <v>929</v>
      </c>
      <c r="K16" s="673">
        <v>297</v>
      </c>
      <c r="L16" s="480"/>
      <c r="M16" s="480"/>
      <c r="N16" s="481">
        <f t="shared" si="2"/>
        <v>297</v>
      </c>
      <c r="O16" s="480">
        <v>0</v>
      </c>
      <c r="P16" s="480"/>
      <c r="Q16" s="480"/>
      <c r="R16" s="481">
        <f t="shared" si="3"/>
        <v>0</v>
      </c>
    </row>
    <row r="17" spans="1:18" s="157" customFormat="1" ht="15.75" customHeight="1">
      <c r="A17" s="465">
        <v>7</v>
      </c>
      <c r="B17" s="479" t="s">
        <v>892</v>
      </c>
      <c r="C17" s="480">
        <v>1655</v>
      </c>
      <c r="D17" s="480"/>
      <c r="E17" s="480"/>
      <c r="F17" s="481">
        <f t="shared" si="0"/>
        <v>1655</v>
      </c>
      <c r="G17" s="672">
        <v>1170</v>
      </c>
      <c r="H17" s="480"/>
      <c r="I17" s="480"/>
      <c r="J17" s="481">
        <f t="shared" si="1"/>
        <v>1170</v>
      </c>
      <c r="K17" s="673">
        <v>428</v>
      </c>
      <c r="L17" s="480"/>
      <c r="M17" s="480"/>
      <c r="N17" s="481">
        <f t="shared" si="2"/>
        <v>428</v>
      </c>
      <c r="O17" s="480">
        <v>0</v>
      </c>
      <c r="P17" s="480"/>
      <c r="Q17" s="480"/>
      <c r="R17" s="481">
        <f t="shared" si="3"/>
        <v>0</v>
      </c>
    </row>
    <row r="18" spans="1:18" s="157" customFormat="1" ht="15.75" customHeight="1">
      <c r="A18" s="465">
        <v>8</v>
      </c>
      <c r="B18" s="479" t="s">
        <v>970</v>
      </c>
      <c r="C18" s="480">
        <v>378</v>
      </c>
      <c r="D18" s="480"/>
      <c r="E18" s="480"/>
      <c r="F18" s="481">
        <f t="shared" si="0"/>
        <v>378</v>
      </c>
      <c r="G18" s="672">
        <v>287</v>
      </c>
      <c r="H18" s="480"/>
      <c r="I18" s="480"/>
      <c r="J18" s="481">
        <f t="shared" si="1"/>
        <v>287</v>
      </c>
      <c r="K18" s="673">
        <v>0</v>
      </c>
      <c r="L18" s="480"/>
      <c r="M18" s="480"/>
      <c r="N18" s="481">
        <f t="shared" si="2"/>
        <v>0</v>
      </c>
      <c r="O18" s="480">
        <v>0</v>
      </c>
      <c r="P18" s="480"/>
      <c r="Q18" s="480"/>
      <c r="R18" s="481">
        <f t="shared" si="3"/>
        <v>0</v>
      </c>
    </row>
    <row r="19" spans="1:18" s="157" customFormat="1" ht="15.75" customHeight="1">
      <c r="A19" s="465">
        <v>9</v>
      </c>
      <c r="B19" s="479" t="s">
        <v>890</v>
      </c>
      <c r="C19" s="480">
        <v>626</v>
      </c>
      <c r="D19" s="480"/>
      <c r="E19" s="480"/>
      <c r="F19" s="481">
        <f t="shared" si="0"/>
        <v>626</v>
      </c>
      <c r="G19" s="672">
        <v>256</v>
      </c>
      <c r="H19" s="480"/>
      <c r="I19" s="480"/>
      <c r="J19" s="481">
        <f t="shared" si="1"/>
        <v>256</v>
      </c>
      <c r="K19" s="673">
        <v>0</v>
      </c>
      <c r="L19" s="480"/>
      <c r="M19" s="480"/>
      <c r="N19" s="481">
        <f t="shared" si="2"/>
        <v>0</v>
      </c>
      <c r="O19" s="480">
        <v>0</v>
      </c>
      <c r="P19" s="480"/>
      <c r="Q19" s="480"/>
      <c r="R19" s="481">
        <f t="shared" si="3"/>
        <v>0</v>
      </c>
    </row>
    <row r="20" spans="1:18" s="157" customFormat="1" ht="15.75" customHeight="1">
      <c r="A20" s="465">
        <v>10</v>
      </c>
      <c r="B20" s="479" t="s">
        <v>893</v>
      </c>
      <c r="C20" s="480">
        <v>752</v>
      </c>
      <c r="D20" s="480"/>
      <c r="E20" s="480"/>
      <c r="F20" s="481">
        <f t="shared" si="0"/>
        <v>752</v>
      </c>
      <c r="G20" s="672">
        <v>1373</v>
      </c>
      <c r="H20" s="480"/>
      <c r="I20" s="480"/>
      <c r="J20" s="481">
        <f t="shared" si="1"/>
        <v>1373</v>
      </c>
      <c r="K20" s="673">
        <v>218</v>
      </c>
      <c r="L20" s="480"/>
      <c r="M20" s="480"/>
      <c r="N20" s="481">
        <f t="shared" si="2"/>
        <v>218</v>
      </c>
      <c r="O20" s="480">
        <v>0</v>
      </c>
      <c r="P20" s="480"/>
      <c r="Q20" s="480"/>
      <c r="R20" s="481">
        <f t="shared" si="3"/>
        <v>0</v>
      </c>
    </row>
    <row r="21" spans="1:18" s="157" customFormat="1" ht="15.75" customHeight="1">
      <c r="A21" s="465">
        <v>11</v>
      </c>
      <c r="B21" s="479" t="s">
        <v>894</v>
      </c>
      <c r="C21" s="480">
        <v>764</v>
      </c>
      <c r="D21" s="480"/>
      <c r="E21" s="480"/>
      <c r="F21" s="481">
        <f t="shared" si="0"/>
        <v>764</v>
      </c>
      <c r="G21" s="672">
        <v>1232</v>
      </c>
      <c r="H21" s="480"/>
      <c r="I21" s="480"/>
      <c r="J21" s="481">
        <f t="shared" si="1"/>
        <v>1232</v>
      </c>
      <c r="K21" s="673">
        <v>39</v>
      </c>
      <c r="L21" s="480"/>
      <c r="M21" s="480"/>
      <c r="N21" s="481">
        <f t="shared" si="2"/>
        <v>39</v>
      </c>
      <c r="O21" s="480">
        <v>0</v>
      </c>
      <c r="P21" s="480"/>
      <c r="Q21" s="480"/>
      <c r="R21" s="481">
        <f t="shared" si="3"/>
        <v>0</v>
      </c>
    </row>
    <row r="22" spans="1:18" ht="15.75">
      <c r="A22" s="465">
        <v>12</v>
      </c>
      <c r="B22" s="479" t="s">
        <v>971</v>
      </c>
      <c r="C22" s="480">
        <v>1392</v>
      </c>
      <c r="D22" s="480"/>
      <c r="E22" s="480"/>
      <c r="F22" s="481">
        <f t="shared" si="0"/>
        <v>1392</v>
      </c>
      <c r="G22" s="672">
        <v>1569</v>
      </c>
      <c r="H22" s="480"/>
      <c r="I22" s="480"/>
      <c r="J22" s="481">
        <f t="shared" si="1"/>
        <v>1569</v>
      </c>
      <c r="K22" s="673">
        <v>821</v>
      </c>
      <c r="L22" s="480"/>
      <c r="M22" s="480"/>
      <c r="N22" s="481">
        <f t="shared" si="2"/>
        <v>821</v>
      </c>
      <c r="O22" s="480">
        <v>0</v>
      </c>
      <c r="P22" s="480"/>
      <c r="Q22" s="480"/>
      <c r="R22" s="481">
        <f t="shared" si="3"/>
        <v>0</v>
      </c>
    </row>
    <row r="23" spans="1:18" ht="15.75">
      <c r="A23" s="465">
        <v>13</v>
      </c>
      <c r="B23" s="479" t="s">
        <v>968</v>
      </c>
      <c r="C23" s="480">
        <v>1736</v>
      </c>
      <c r="D23" s="480"/>
      <c r="E23" s="480"/>
      <c r="F23" s="481">
        <f t="shared" si="0"/>
        <v>1736</v>
      </c>
      <c r="G23" s="672">
        <v>1561</v>
      </c>
      <c r="H23" s="480"/>
      <c r="I23" s="480"/>
      <c r="J23" s="481">
        <f t="shared" si="1"/>
        <v>1561</v>
      </c>
      <c r="K23" s="673">
        <v>790</v>
      </c>
      <c r="L23" s="480"/>
      <c r="M23" s="480"/>
      <c r="N23" s="481">
        <f t="shared" si="2"/>
        <v>790</v>
      </c>
      <c r="O23" s="480">
        <v>0</v>
      </c>
      <c r="P23" s="480"/>
      <c r="Q23" s="480"/>
      <c r="R23" s="481">
        <f t="shared" si="3"/>
        <v>0</v>
      </c>
    </row>
    <row r="24" spans="1:18" ht="15.75">
      <c r="A24" s="465">
        <v>14</v>
      </c>
      <c r="B24" s="479" t="s">
        <v>896</v>
      </c>
      <c r="C24" s="480">
        <v>1008</v>
      </c>
      <c r="D24" s="480"/>
      <c r="E24" s="480"/>
      <c r="F24" s="481">
        <f t="shared" si="0"/>
        <v>1008</v>
      </c>
      <c r="G24" s="672">
        <v>996</v>
      </c>
      <c r="H24" s="480"/>
      <c r="I24" s="480"/>
      <c r="J24" s="481">
        <f t="shared" si="1"/>
        <v>996</v>
      </c>
      <c r="K24" s="673">
        <v>31</v>
      </c>
      <c r="L24" s="480"/>
      <c r="M24" s="480"/>
      <c r="N24" s="481">
        <f t="shared" si="2"/>
        <v>31</v>
      </c>
      <c r="O24" s="480">
        <v>0</v>
      </c>
      <c r="P24" s="480"/>
      <c r="Q24" s="480"/>
      <c r="R24" s="481">
        <f t="shared" si="3"/>
        <v>0</v>
      </c>
    </row>
    <row r="25" spans="1:18" ht="15.75">
      <c r="A25" s="465">
        <v>15</v>
      </c>
      <c r="B25" s="479" t="s">
        <v>972</v>
      </c>
      <c r="C25" s="480">
        <v>692</v>
      </c>
      <c r="D25" s="480"/>
      <c r="E25" s="480"/>
      <c r="F25" s="481">
        <f t="shared" si="0"/>
        <v>692</v>
      </c>
      <c r="G25" s="672">
        <v>280</v>
      </c>
      <c r="H25" s="480"/>
      <c r="I25" s="480"/>
      <c r="J25" s="481">
        <f t="shared" si="1"/>
        <v>280</v>
      </c>
      <c r="K25" s="673">
        <v>0</v>
      </c>
      <c r="L25" s="480"/>
      <c r="M25" s="480"/>
      <c r="N25" s="481">
        <f t="shared" si="2"/>
        <v>0</v>
      </c>
      <c r="O25" s="480">
        <v>0</v>
      </c>
      <c r="P25" s="480"/>
      <c r="Q25" s="480"/>
      <c r="R25" s="481">
        <f t="shared" si="3"/>
        <v>0</v>
      </c>
    </row>
    <row r="26" spans="1:45" s="79" customFormat="1" ht="15.75">
      <c r="A26" s="465">
        <v>16</v>
      </c>
      <c r="B26" s="479" t="s">
        <v>904</v>
      </c>
      <c r="C26" s="480">
        <v>733</v>
      </c>
      <c r="D26" s="480"/>
      <c r="E26" s="480"/>
      <c r="F26" s="481">
        <f t="shared" si="0"/>
        <v>733</v>
      </c>
      <c r="G26" s="672">
        <v>226</v>
      </c>
      <c r="H26" s="480"/>
      <c r="I26" s="480"/>
      <c r="J26" s="481">
        <f t="shared" si="1"/>
        <v>226</v>
      </c>
      <c r="K26" s="673">
        <v>42</v>
      </c>
      <c r="L26" s="480"/>
      <c r="M26" s="480"/>
      <c r="N26" s="481">
        <f t="shared" si="2"/>
        <v>42</v>
      </c>
      <c r="O26" s="480">
        <v>0</v>
      </c>
      <c r="P26" s="480"/>
      <c r="Q26" s="480"/>
      <c r="R26" s="481">
        <f t="shared" si="3"/>
        <v>0</v>
      </c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</row>
    <row r="27" spans="1:18" ht="15.75">
      <c r="A27" s="465">
        <v>17</v>
      </c>
      <c r="B27" s="479" t="s">
        <v>973</v>
      </c>
      <c r="C27" s="480">
        <v>1410</v>
      </c>
      <c r="D27" s="480"/>
      <c r="E27" s="480"/>
      <c r="F27" s="481">
        <f t="shared" si="0"/>
        <v>1410</v>
      </c>
      <c r="G27" s="672">
        <v>1650</v>
      </c>
      <c r="H27" s="480"/>
      <c r="I27" s="480"/>
      <c r="J27" s="481">
        <f t="shared" si="1"/>
        <v>1650</v>
      </c>
      <c r="K27" s="673">
        <v>15</v>
      </c>
      <c r="L27" s="480"/>
      <c r="M27" s="480"/>
      <c r="N27" s="481">
        <f t="shared" si="2"/>
        <v>15</v>
      </c>
      <c r="O27" s="480">
        <v>0</v>
      </c>
      <c r="P27" s="480"/>
      <c r="Q27" s="480"/>
      <c r="R27" s="481">
        <f t="shared" si="3"/>
        <v>0</v>
      </c>
    </row>
    <row r="28" spans="1:18" ht="15.75">
      <c r="A28" s="465">
        <v>18</v>
      </c>
      <c r="B28" s="479" t="s">
        <v>897</v>
      </c>
      <c r="C28" s="480">
        <v>811</v>
      </c>
      <c r="D28" s="480"/>
      <c r="E28" s="480"/>
      <c r="F28" s="481">
        <f t="shared" si="0"/>
        <v>811</v>
      </c>
      <c r="G28" s="672">
        <v>669</v>
      </c>
      <c r="H28" s="480"/>
      <c r="I28" s="480"/>
      <c r="J28" s="481">
        <f t="shared" si="1"/>
        <v>669</v>
      </c>
      <c r="K28" s="673">
        <v>499</v>
      </c>
      <c r="L28" s="480"/>
      <c r="M28" s="480"/>
      <c r="N28" s="481">
        <f t="shared" si="2"/>
        <v>499</v>
      </c>
      <c r="O28" s="480">
        <v>0</v>
      </c>
      <c r="P28" s="480"/>
      <c r="Q28" s="480"/>
      <c r="R28" s="481">
        <f t="shared" si="3"/>
        <v>0</v>
      </c>
    </row>
    <row r="29" spans="1:18" ht="15.75">
      <c r="A29" s="465">
        <v>19</v>
      </c>
      <c r="B29" s="479" t="s">
        <v>895</v>
      </c>
      <c r="C29" s="480">
        <v>329</v>
      </c>
      <c r="D29" s="480"/>
      <c r="E29" s="480"/>
      <c r="F29" s="481">
        <f t="shared" si="0"/>
        <v>329</v>
      </c>
      <c r="G29" s="672">
        <v>387</v>
      </c>
      <c r="H29" s="480"/>
      <c r="I29" s="480"/>
      <c r="J29" s="481">
        <f t="shared" si="1"/>
        <v>387</v>
      </c>
      <c r="K29" s="673">
        <v>0</v>
      </c>
      <c r="L29" s="480"/>
      <c r="M29" s="480"/>
      <c r="N29" s="481">
        <f t="shared" si="2"/>
        <v>0</v>
      </c>
      <c r="O29" s="480">
        <v>0</v>
      </c>
      <c r="P29" s="480"/>
      <c r="Q29" s="480"/>
      <c r="R29" s="481">
        <f t="shared" si="3"/>
        <v>0</v>
      </c>
    </row>
    <row r="30" spans="1:19" s="15" customFormat="1" ht="13.5" customHeight="1">
      <c r="A30" s="465">
        <v>20</v>
      </c>
      <c r="B30" s="479" t="s">
        <v>898</v>
      </c>
      <c r="C30" s="480">
        <v>980</v>
      </c>
      <c r="D30" s="480"/>
      <c r="E30" s="480"/>
      <c r="F30" s="481">
        <f t="shared" si="0"/>
        <v>980</v>
      </c>
      <c r="G30" s="672">
        <v>1251</v>
      </c>
      <c r="H30" s="480"/>
      <c r="I30" s="480"/>
      <c r="J30" s="481">
        <f t="shared" si="1"/>
        <v>1251</v>
      </c>
      <c r="K30" s="673">
        <v>664</v>
      </c>
      <c r="L30" s="480"/>
      <c r="M30" s="480"/>
      <c r="N30" s="481">
        <f t="shared" si="2"/>
        <v>664</v>
      </c>
      <c r="O30" s="480">
        <v>0</v>
      </c>
      <c r="P30" s="480"/>
      <c r="Q30" s="480"/>
      <c r="R30" s="481">
        <f t="shared" si="3"/>
        <v>0</v>
      </c>
      <c r="S30" s="83"/>
    </row>
    <row r="31" spans="1:19" s="15" customFormat="1" ht="14.25" customHeight="1">
      <c r="A31" s="465">
        <v>21</v>
      </c>
      <c r="B31" s="479" t="s">
        <v>899</v>
      </c>
      <c r="C31" s="480">
        <v>1221</v>
      </c>
      <c r="D31" s="480"/>
      <c r="E31" s="480"/>
      <c r="F31" s="481">
        <f t="shared" si="0"/>
        <v>1221</v>
      </c>
      <c r="G31" s="672">
        <v>1867</v>
      </c>
      <c r="H31" s="480"/>
      <c r="I31" s="480"/>
      <c r="J31" s="481">
        <f t="shared" si="1"/>
        <v>1867</v>
      </c>
      <c r="K31" s="673">
        <v>459</v>
      </c>
      <c r="L31" s="480"/>
      <c r="M31" s="480"/>
      <c r="N31" s="481">
        <f t="shared" si="2"/>
        <v>459</v>
      </c>
      <c r="O31" s="480">
        <v>0</v>
      </c>
      <c r="P31" s="480"/>
      <c r="Q31" s="480"/>
      <c r="R31" s="481">
        <f t="shared" si="3"/>
        <v>0</v>
      </c>
      <c r="S31" s="36"/>
    </row>
    <row r="32" spans="1:19" s="15" customFormat="1" ht="12.75" customHeight="1">
      <c r="A32" s="465">
        <v>22</v>
      </c>
      <c r="B32" s="479" t="s">
        <v>900</v>
      </c>
      <c r="C32" s="480">
        <v>1304</v>
      </c>
      <c r="D32" s="480"/>
      <c r="E32" s="480"/>
      <c r="F32" s="481">
        <f t="shared" si="0"/>
        <v>1304</v>
      </c>
      <c r="G32" s="672">
        <v>646</v>
      </c>
      <c r="H32" s="480"/>
      <c r="I32" s="480"/>
      <c r="J32" s="481">
        <f t="shared" si="1"/>
        <v>646</v>
      </c>
      <c r="K32" s="673">
        <v>145</v>
      </c>
      <c r="L32" s="480"/>
      <c r="M32" s="480"/>
      <c r="N32" s="481">
        <f t="shared" si="2"/>
        <v>145</v>
      </c>
      <c r="O32" s="480">
        <v>0</v>
      </c>
      <c r="P32" s="480"/>
      <c r="Q32" s="480"/>
      <c r="R32" s="481">
        <f t="shared" si="3"/>
        <v>0</v>
      </c>
      <c r="S32" s="36"/>
    </row>
    <row r="33" spans="1:19" s="15" customFormat="1" ht="15">
      <c r="A33" s="465">
        <v>23</v>
      </c>
      <c r="B33" s="479" t="s">
        <v>901</v>
      </c>
      <c r="C33" s="480">
        <v>886</v>
      </c>
      <c r="D33" s="480"/>
      <c r="E33" s="480"/>
      <c r="F33" s="481">
        <f t="shared" si="0"/>
        <v>886</v>
      </c>
      <c r="G33" s="672">
        <v>696</v>
      </c>
      <c r="H33" s="480"/>
      <c r="I33" s="480"/>
      <c r="J33" s="481">
        <f t="shared" si="1"/>
        <v>696</v>
      </c>
      <c r="K33" s="673">
        <v>592</v>
      </c>
      <c r="L33" s="480"/>
      <c r="M33" s="480"/>
      <c r="N33" s="481">
        <f t="shared" si="2"/>
        <v>592</v>
      </c>
      <c r="O33" s="480">
        <v>0</v>
      </c>
      <c r="P33" s="480"/>
      <c r="Q33" s="480"/>
      <c r="R33" s="481">
        <f t="shared" si="3"/>
        <v>0</v>
      </c>
      <c r="S33" s="36"/>
    </row>
    <row r="34" spans="1:18" ht="15.75">
      <c r="A34" s="465">
        <v>24</v>
      </c>
      <c r="B34" s="479" t="s">
        <v>905</v>
      </c>
      <c r="C34" s="480">
        <v>800</v>
      </c>
      <c r="D34" s="480"/>
      <c r="E34" s="480"/>
      <c r="F34" s="481">
        <f t="shared" si="0"/>
        <v>800</v>
      </c>
      <c r="G34" s="672">
        <v>239</v>
      </c>
      <c r="H34" s="480"/>
      <c r="I34" s="480"/>
      <c r="J34" s="481">
        <f t="shared" si="1"/>
        <v>239</v>
      </c>
      <c r="K34" s="673">
        <v>355</v>
      </c>
      <c r="L34" s="480"/>
      <c r="M34" s="480"/>
      <c r="N34" s="481">
        <f t="shared" si="2"/>
        <v>355</v>
      </c>
      <c r="O34" s="480">
        <v>0</v>
      </c>
      <c r="P34" s="480"/>
      <c r="Q34" s="480"/>
      <c r="R34" s="481">
        <f t="shared" si="3"/>
        <v>0</v>
      </c>
    </row>
    <row r="35" spans="1:18" ht="15.75">
      <c r="A35" s="465">
        <v>25</v>
      </c>
      <c r="B35" s="479" t="s">
        <v>902</v>
      </c>
      <c r="C35" s="480">
        <v>1173</v>
      </c>
      <c r="D35" s="480"/>
      <c r="E35" s="480"/>
      <c r="F35" s="481">
        <f t="shared" si="0"/>
        <v>1173</v>
      </c>
      <c r="G35" s="672">
        <v>1521</v>
      </c>
      <c r="H35" s="480"/>
      <c r="I35" s="480"/>
      <c r="J35" s="481">
        <f t="shared" si="1"/>
        <v>1521</v>
      </c>
      <c r="K35" s="673">
        <v>306</v>
      </c>
      <c r="L35" s="480"/>
      <c r="M35" s="480"/>
      <c r="N35" s="481">
        <f t="shared" si="2"/>
        <v>306</v>
      </c>
      <c r="O35" s="480">
        <v>0</v>
      </c>
      <c r="P35" s="480"/>
      <c r="Q35" s="480"/>
      <c r="R35" s="481">
        <f t="shared" si="3"/>
        <v>0</v>
      </c>
    </row>
    <row r="36" spans="1:18" ht="15.75">
      <c r="A36" s="465">
        <v>26</v>
      </c>
      <c r="B36" s="479" t="s">
        <v>903</v>
      </c>
      <c r="C36" s="480">
        <v>997</v>
      </c>
      <c r="D36" s="480"/>
      <c r="E36" s="480"/>
      <c r="F36" s="481">
        <f t="shared" si="0"/>
        <v>997</v>
      </c>
      <c r="G36" s="672">
        <v>528</v>
      </c>
      <c r="H36" s="480"/>
      <c r="I36" s="480"/>
      <c r="J36" s="481">
        <f t="shared" si="1"/>
        <v>528</v>
      </c>
      <c r="K36" s="673">
        <v>636</v>
      </c>
      <c r="L36" s="480"/>
      <c r="M36" s="480"/>
      <c r="N36" s="481">
        <f t="shared" si="2"/>
        <v>636</v>
      </c>
      <c r="O36" s="480">
        <v>0</v>
      </c>
      <c r="P36" s="480"/>
      <c r="Q36" s="480"/>
      <c r="R36" s="481">
        <f t="shared" si="3"/>
        <v>0</v>
      </c>
    </row>
    <row r="37" spans="1:18" ht="15.75">
      <c r="A37" s="465">
        <v>27</v>
      </c>
      <c r="B37" s="479" t="s">
        <v>906</v>
      </c>
      <c r="C37" s="480">
        <v>1244</v>
      </c>
      <c r="D37" s="480"/>
      <c r="E37" s="480"/>
      <c r="F37" s="481">
        <f t="shared" si="0"/>
        <v>1244</v>
      </c>
      <c r="G37" s="672">
        <v>68</v>
      </c>
      <c r="H37" s="480"/>
      <c r="I37" s="480"/>
      <c r="J37" s="481">
        <f t="shared" si="1"/>
        <v>68</v>
      </c>
      <c r="K37" s="673">
        <v>0</v>
      </c>
      <c r="L37" s="480"/>
      <c r="M37" s="480"/>
      <c r="N37" s="481">
        <f t="shared" si="2"/>
        <v>0</v>
      </c>
      <c r="O37" s="480">
        <v>0</v>
      </c>
      <c r="P37" s="480"/>
      <c r="Q37" s="480"/>
      <c r="R37" s="481">
        <f t="shared" si="3"/>
        <v>0</v>
      </c>
    </row>
    <row r="38" spans="1:18" ht="15.75">
      <c r="A38" s="465">
        <v>28</v>
      </c>
      <c r="B38" s="479" t="s">
        <v>907</v>
      </c>
      <c r="C38" s="480">
        <v>253</v>
      </c>
      <c r="D38" s="480"/>
      <c r="E38" s="480"/>
      <c r="F38" s="481">
        <f t="shared" si="0"/>
        <v>253</v>
      </c>
      <c r="G38" s="672">
        <v>76</v>
      </c>
      <c r="H38" s="480"/>
      <c r="I38" s="480"/>
      <c r="J38" s="481">
        <f t="shared" si="1"/>
        <v>76</v>
      </c>
      <c r="K38" s="673">
        <v>0</v>
      </c>
      <c r="L38" s="480"/>
      <c r="M38" s="480"/>
      <c r="N38" s="481">
        <f t="shared" si="2"/>
        <v>0</v>
      </c>
      <c r="O38" s="480">
        <v>0</v>
      </c>
      <c r="P38" s="480"/>
      <c r="Q38" s="480"/>
      <c r="R38" s="481">
        <f t="shared" si="3"/>
        <v>0</v>
      </c>
    </row>
    <row r="39" spans="1:18" ht="15.75">
      <c r="A39" s="465">
        <v>29</v>
      </c>
      <c r="B39" s="479" t="s">
        <v>908</v>
      </c>
      <c r="C39" s="480">
        <v>1252</v>
      </c>
      <c r="D39" s="480"/>
      <c r="E39" s="480"/>
      <c r="F39" s="481">
        <f t="shared" si="0"/>
        <v>1252</v>
      </c>
      <c r="G39" s="672">
        <v>25</v>
      </c>
      <c r="H39" s="480"/>
      <c r="I39" s="480"/>
      <c r="J39" s="481">
        <f t="shared" si="1"/>
        <v>25</v>
      </c>
      <c r="K39" s="673">
        <v>0</v>
      </c>
      <c r="L39" s="480"/>
      <c r="M39" s="480"/>
      <c r="N39" s="481">
        <f t="shared" si="2"/>
        <v>0</v>
      </c>
      <c r="O39" s="480">
        <v>0</v>
      </c>
      <c r="P39" s="480"/>
      <c r="Q39" s="480"/>
      <c r="R39" s="481">
        <f t="shared" si="3"/>
        <v>0</v>
      </c>
    </row>
    <row r="40" spans="1:18" ht="15.75">
      <c r="A40" s="465">
        <v>30</v>
      </c>
      <c r="B40" s="479" t="s">
        <v>974</v>
      </c>
      <c r="C40" s="480">
        <v>644</v>
      </c>
      <c r="D40" s="480"/>
      <c r="E40" s="480"/>
      <c r="F40" s="481">
        <f t="shared" si="0"/>
        <v>644</v>
      </c>
      <c r="G40" s="672">
        <v>89</v>
      </c>
      <c r="H40" s="480"/>
      <c r="I40" s="480"/>
      <c r="J40" s="481">
        <f t="shared" si="1"/>
        <v>89</v>
      </c>
      <c r="K40" s="673">
        <v>0</v>
      </c>
      <c r="L40" s="480"/>
      <c r="M40" s="480"/>
      <c r="N40" s="481">
        <f t="shared" si="2"/>
        <v>0</v>
      </c>
      <c r="O40" s="480">
        <v>0</v>
      </c>
      <c r="P40" s="480"/>
      <c r="Q40" s="480"/>
      <c r="R40" s="481">
        <f t="shared" si="3"/>
        <v>0</v>
      </c>
    </row>
    <row r="41" spans="1:18" ht="15.75">
      <c r="A41" s="465">
        <v>31</v>
      </c>
      <c r="B41" s="479" t="s">
        <v>910</v>
      </c>
      <c r="C41" s="480">
        <v>556</v>
      </c>
      <c r="D41" s="480"/>
      <c r="E41" s="480"/>
      <c r="F41" s="481">
        <f t="shared" si="0"/>
        <v>556</v>
      </c>
      <c r="G41" s="672">
        <v>92</v>
      </c>
      <c r="H41" s="480"/>
      <c r="I41" s="480"/>
      <c r="J41" s="481">
        <f t="shared" si="1"/>
        <v>92</v>
      </c>
      <c r="K41" s="673">
        <v>0</v>
      </c>
      <c r="L41" s="480"/>
      <c r="M41" s="480"/>
      <c r="N41" s="481">
        <f t="shared" si="2"/>
        <v>0</v>
      </c>
      <c r="O41" s="480">
        <v>0</v>
      </c>
      <c r="P41" s="480"/>
      <c r="Q41" s="480"/>
      <c r="R41" s="481">
        <f t="shared" si="3"/>
        <v>0</v>
      </c>
    </row>
    <row r="42" spans="1:18" ht="15.75">
      <c r="A42" s="465">
        <v>32</v>
      </c>
      <c r="B42" s="479" t="s">
        <v>911</v>
      </c>
      <c r="C42" s="480">
        <v>1227</v>
      </c>
      <c r="D42" s="480"/>
      <c r="E42" s="480"/>
      <c r="F42" s="481">
        <f t="shared" si="0"/>
        <v>1227</v>
      </c>
      <c r="G42" s="672">
        <v>97</v>
      </c>
      <c r="H42" s="480"/>
      <c r="I42" s="480"/>
      <c r="J42" s="481">
        <f t="shared" si="1"/>
        <v>97</v>
      </c>
      <c r="K42" s="673">
        <v>0</v>
      </c>
      <c r="L42" s="480"/>
      <c r="M42" s="480"/>
      <c r="N42" s="481">
        <f t="shared" si="2"/>
        <v>0</v>
      </c>
      <c r="O42" s="480">
        <v>0</v>
      </c>
      <c r="P42" s="480"/>
      <c r="Q42" s="480"/>
      <c r="R42" s="481">
        <f t="shared" si="3"/>
        <v>0</v>
      </c>
    </row>
    <row r="43" spans="1:18" ht="15.75">
      <c r="A43" s="465">
        <v>33</v>
      </c>
      <c r="B43" s="479" t="s">
        <v>912</v>
      </c>
      <c r="C43" s="480">
        <v>594</v>
      </c>
      <c r="D43" s="480"/>
      <c r="E43" s="480"/>
      <c r="F43" s="481">
        <f t="shared" si="0"/>
        <v>594</v>
      </c>
      <c r="G43" s="672">
        <v>84</v>
      </c>
      <c r="H43" s="480"/>
      <c r="I43" s="480"/>
      <c r="J43" s="481">
        <f t="shared" si="1"/>
        <v>84</v>
      </c>
      <c r="K43" s="673">
        <v>0</v>
      </c>
      <c r="L43" s="480"/>
      <c r="M43" s="480"/>
      <c r="N43" s="481">
        <f t="shared" si="2"/>
        <v>0</v>
      </c>
      <c r="O43" s="480">
        <v>0</v>
      </c>
      <c r="P43" s="480"/>
      <c r="Q43" s="480"/>
      <c r="R43" s="481">
        <f t="shared" si="3"/>
        <v>0</v>
      </c>
    </row>
    <row r="44" spans="1:18" ht="15">
      <c r="A44" s="1110" t="s">
        <v>963</v>
      </c>
      <c r="B44" s="1110"/>
      <c r="C44" s="482">
        <f>SUM(C11:C43)</f>
        <v>32812</v>
      </c>
      <c r="D44" s="482">
        <f aca="true" t="shared" si="4" ref="D44:R44">SUM(D11:D43)</f>
        <v>0</v>
      </c>
      <c r="E44" s="482">
        <f t="shared" si="4"/>
        <v>0</v>
      </c>
      <c r="F44" s="482">
        <f t="shared" si="4"/>
        <v>32812</v>
      </c>
      <c r="G44" s="482">
        <f t="shared" si="4"/>
        <v>25077</v>
      </c>
      <c r="H44" s="482">
        <f t="shared" si="4"/>
        <v>0</v>
      </c>
      <c r="I44" s="482">
        <f t="shared" si="4"/>
        <v>0</v>
      </c>
      <c r="J44" s="482">
        <f t="shared" si="4"/>
        <v>25077</v>
      </c>
      <c r="K44" s="482">
        <f t="shared" si="4"/>
        <v>6871</v>
      </c>
      <c r="L44" s="482">
        <f t="shared" si="4"/>
        <v>0</v>
      </c>
      <c r="M44" s="482">
        <f t="shared" si="4"/>
        <v>0</v>
      </c>
      <c r="N44" s="482">
        <f t="shared" si="4"/>
        <v>6871</v>
      </c>
      <c r="O44" s="482">
        <f t="shared" si="4"/>
        <v>0</v>
      </c>
      <c r="P44" s="482">
        <f t="shared" si="4"/>
        <v>0</v>
      </c>
      <c r="Q44" s="482">
        <f t="shared" si="4"/>
        <v>0</v>
      </c>
      <c r="R44" s="482">
        <f t="shared" si="4"/>
        <v>0</v>
      </c>
    </row>
    <row r="47" spans="1:19" ht="15.75">
      <c r="A47" s="14" t="s">
        <v>12</v>
      </c>
      <c r="B47" s="15"/>
      <c r="C47" s="15"/>
      <c r="D47" s="15"/>
      <c r="E47" s="15"/>
      <c r="F47" s="15"/>
      <c r="G47" s="14"/>
      <c r="H47" s="14"/>
      <c r="I47" s="15"/>
      <c r="J47" s="15"/>
      <c r="K47" s="14"/>
      <c r="L47" s="14"/>
      <c r="M47" s="14"/>
      <c r="N47" s="14"/>
      <c r="O47" s="14"/>
      <c r="P47" s="794" t="s">
        <v>929</v>
      </c>
      <c r="Q47" s="794"/>
      <c r="R47" s="794"/>
      <c r="S47" s="83"/>
    </row>
    <row r="48" spans="1:19" ht="15.75">
      <c r="A48" s="15"/>
      <c r="B48" s="15"/>
      <c r="C48" s="15"/>
      <c r="D48" s="15"/>
      <c r="E48" s="15"/>
      <c r="F48" s="15"/>
      <c r="G48" s="15"/>
      <c r="H48" s="15"/>
      <c r="I48" s="15"/>
      <c r="J48" s="14"/>
      <c r="K48" s="36"/>
      <c r="L48" s="36"/>
      <c r="M48" s="36"/>
      <c r="N48" s="36"/>
      <c r="O48" s="36"/>
      <c r="P48" s="794" t="s">
        <v>476</v>
      </c>
      <c r="Q48" s="794"/>
      <c r="R48" s="794"/>
      <c r="S48" s="36"/>
    </row>
    <row r="49" spans="1:19" ht="15.75">
      <c r="A49" s="15"/>
      <c r="B49" s="15"/>
      <c r="C49" s="15"/>
      <c r="D49" s="15"/>
      <c r="E49" s="15"/>
      <c r="F49" s="15"/>
      <c r="G49" s="15"/>
      <c r="H49" s="15"/>
      <c r="I49" s="15"/>
      <c r="J49" s="36"/>
      <c r="K49" s="36"/>
      <c r="L49" s="36"/>
      <c r="M49" s="36"/>
      <c r="N49" s="36"/>
      <c r="O49" s="36"/>
      <c r="P49" s="794" t="s">
        <v>1089</v>
      </c>
      <c r="Q49" s="794"/>
      <c r="R49" s="794"/>
      <c r="S49" s="36"/>
    </row>
    <row r="50" spans="1:19" ht="15">
      <c r="A50" s="14"/>
      <c r="B50" s="14"/>
      <c r="C50" s="15"/>
      <c r="D50" s="15"/>
      <c r="E50" s="15"/>
      <c r="F50" s="15"/>
      <c r="G50" s="15"/>
      <c r="H50" s="15"/>
      <c r="I50" s="15"/>
      <c r="J50" s="15"/>
      <c r="K50" s="14"/>
      <c r="L50" s="14"/>
      <c r="M50" s="14"/>
      <c r="N50" s="36"/>
      <c r="O50" s="36"/>
      <c r="P50" s="36"/>
      <c r="Q50" s="36"/>
      <c r="R50" s="36"/>
      <c r="S50" s="36"/>
    </row>
  </sheetData>
  <sheetProtection/>
  <mergeCells count="14">
    <mergeCell ref="P49:R49"/>
    <mergeCell ref="A44:B44"/>
    <mergeCell ref="C8:F8"/>
    <mergeCell ref="K8:N8"/>
    <mergeCell ref="G8:J8"/>
    <mergeCell ref="P47:R47"/>
    <mergeCell ref="P48:R48"/>
    <mergeCell ref="B4:T4"/>
    <mergeCell ref="A6:B6"/>
    <mergeCell ref="A8:A9"/>
    <mergeCell ref="B8:B9"/>
    <mergeCell ref="G1:M1"/>
    <mergeCell ref="E2:O2"/>
    <mergeCell ref="O8:R8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61" r:id="rId1"/>
</worksheet>
</file>

<file path=xl/worksheets/sheet6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8"/>
  <sheetViews>
    <sheetView view="pageBreakPreview" zoomScaleNormal="70" zoomScaleSheetLayoutView="100" workbookViewId="0" topLeftCell="A15">
      <selection activeCell="C10" sqref="C10:R31"/>
    </sheetView>
  </sheetViews>
  <sheetFormatPr defaultColWidth="9.140625" defaultRowHeight="12.75"/>
  <cols>
    <col min="1" max="1" width="7.28125" style="73" customWidth="1"/>
    <col min="2" max="2" width="19.8515625" style="73" bestFit="1" customWidth="1"/>
    <col min="3" max="3" width="12.7109375" style="73" customWidth="1"/>
    <col min="4" max="5" width="11.00390625" style="73" customWidth="1"/>
    <col min="6" max="6" width="14.140625" style="73" customWidth="1"/>
    <col min="7" max="7" width="12.28125" style="73" customWidth="1"/>
    <col min="8" max="8" width="13.140625" style="73" customWidth="1"/>
    <col min="9" max="9" width="9.7109375" style="73" customWidth="1"/>
    <col min="10" max="10" width="9.57421875" style="73" customWidth="1"/>
    <col min="11" max="11" width="12.7109375" style="73" customWidth="1"/>
    <col min="12" max="12" width="13.28125" style="73" customWidth="1"/>
    <col min="13" max="13" width="11.28125" style="73" customWidth="1"/>
    <col min="14" max="14" width="9.28125" style="73" customWidth="1"/>
    <col min="15" max="15" width="9.140625" style="73" customWidth="1"/>
    <col min="16" max="16" width="12.28125" style="73" customWidth="1"/>
    <col min="17" max="16384" width="9.140625" style="73" customWidth="1"/>
  </cols>
  <sheetData>
    <row r="1" spans="3:14" s="15" customFormat="1" ht="15.75">
      <c r="C1" s="45"/>
      <c r="D1" s="45"/>
      <c r="E1" s="106" t="s">
        <v>0</v>
      </c>
      <c r="F1" s="45"/>
      <c r="M1" s="929" t="s">
        <v>534</v>
      </c>
      <c r="N1" s="929"/>
    </row>
    <row r="2" spans="3:13" s="15" customFormat="1" ht="20.25">
      <c r="C2" s="748" t="s">
        <v>697</v>
      </c>
      <c r="D2" s="748"/>
      <c r="E2" s="748"/>
      <c r="F2" s="748"/>
      <c r="G2" s="748"/>
      <c r="H2" s="748"/>
      <c r="I2" s="748"/>
      <c r="J2" s="44"/>
      <c r="K2" s="44"/>
      <c r="L2" s="44"/>
      <c r="M2" s="44"/>
    </row>
    <row r="3" spans="3:13" s="15" customFormat="1" ht="20.25">
      <c r="C3" s="123"/>
      <c r="D3" s="123"/>
      <c r="E3" s="123"/>
      <c r="F3" s="123"/>
      <c r="G3" s="123"/>
      <c r="H3" s="123"/>
      <c r="I3" s="123"/>
      <c r="J3" s="44"/>
      <c r="K3" s="44"/>
      <c r="L3" s="44"/>
      <c r="M3" s="44"/>
    </row>
    <row r="4" spans="2:16" ht="18">
      <c r="B4" s="1116" t="s">
        <v>710</v>
      </c>
      <c r="C4" s="1116"/>
      <c r="D4" s="1116"/>
      <c r="E4" s="1116"/>
      <c r="F4" s="1116"/>
      <c r="G4" s="1116"/>
      <c r="H4" s="1116"/>
      <c r="I4" s="1116"/>
      <c r="J4" s="1116"/>
      <c r="K4" s="1116"/>
      <c r="L4" s="1116"/>
      <c r="M4" s="1116"/>
      <c r="N4" s="1116"/>
      <c r="O4" s="1116"/>
      <c r="P4" s="1116"/>
    </row>
    <row r="5" spans="3:16" ht="15"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</row>
    <row r="6" ht="15">
      <c r="A6" s="85" t="s">
        <v>159</v>
      </c>
    </row>
    <row r="7" spans="2:13" ht="15">
      <c r="B7" s="76"/>
      <c r="M7" s="113" t="s">
        <v>135</v>
      </c>
    </row>
    <row r="8" spans="1:18" s="77" customFormat="1" ht="32.25" customHeight="1">
      <c r="A8" s="1113" t="s">
        <v>1073</v>
      </c>
      <c r="B8" s="1114" t="s">
        <v>1068</v>
      </c>
      <c r="C8" s="1114" t="s">
        <v>1069</v>
      </c>
      <c r="D8" s="1114"/>
      <c r="E8" s="1114"/>
      <c r="F8" s="1115"/>
      <c r="G8" s="1114" t="s">
        <v>1070</v>
      </c>
      <c r="H8" s="1114"/>
      <c r="I8" s="1114"/>
      <c r="J8" s="1115"/>
      <c r="K8" s="1114" t="s">
        <v>1071</v>
      </c>
      <c r="L8" s="1114"/>
      <c r="M8" s="1114"/>
      <c r="N8" s="1115"/>
      <c r="O8" s="1114" t="s">
        <v>1072</v>
      </c>
      <c r="P8" s="1114"/>
      <c r="Q8" s="1114"/>
      <c r="R8" s="1115"/>
    </row>
    <row r="9" spans="1:18" s="78" customFormat="1" ht="75" customHeight="1">
      <c r="A9" s="1113"/>
      <c r="B9" s="1114"/>
      <c r="C9" s="664" t="s">
        <v>155</v>
      </c>
      <c r="D9" s="664" t="s">
        <v>157</v>
      </c>
      <c r="E9" s="664" t="s">
        <v>1074</v>
      </c>
      <c r="F9" s="664" t="s">
        <v>156</v>
      </c>
      <c r="G9" s="664" t="s">
        <v>155</v>
      </c>
      <c r="H9" s="664" t="s">
        <v>157</v>
      </c>
      <c r="I9" s="664" t="s">
        <v>1074</v>
      </c>
      <c r="J9" s="664" t="s">
        <v>156</v>
      </c>
      <c r="K9" s="664" t="s">
        <v>155</v>
      </c>
      <c r="L9" s="664" t="s">
        <v>157</v>
      </c>
      <c r="M9" s="664" t="s">
        <v>1074</v>
      </c>
      <c r="N9" s="664" t="s">
        <v>156</v>
      </c>
      <c r="O9" s="664" t="s">
        <v>155</v>
      </c>
      <c r="P9" s="664" t="s">
        <v>157</v>
      </c>
      <c r="Q9" s="664" t="s">
        <v>1074</v>
      </c>
      <c r="R9" s="664" t="s">
        <v>156</v>
      </c>
    </row>
    <row r="10" spans="1:18" s="78" customFormat="1" ht="15.75" customHeight="1">
      <c r="A10" s="483">
        <v>1</v>
      </c>
      <c r="B10" s="484" t="s">
        <v>975</v>
      </c>
      <c r="C10" s="1091" t="s">
        <v>951</v>
      </c>
      <c r="D10" s="1092"/>
      <c r="E10" s="1092"/>
      <c r="F10" s="1092"/>
      <c r="G10" s="1092"/>
      <c r="H10" s="1092"/>
      <c r="I10" s="1092"/>
      <c r="J10" s="1092"/>
      <c r="K10" s="1092"/>
      <c r="L10" s="1092"/>
      <c r="M10" s="1092"/>
      <c r="N10" s="1092"/>
      <c r="O10" s="1092"/>
      <c r="P10" s="1092"/>
      <c r="Q10" s="1092"/>
      <c r="R10" s="1093"/>
    </row>
    <row r="11" spans="1:18" s="78" customFormat="1" ht="15.75" customHeight="1">
      <c r="A11" s="483">
        <v>2</v>
      </c>
      <c r="B11" s="485" t="s">
        <v>976</v>
      </c>
      <c r="C11" s="1094"/>
      <c r="D11" s="1095"/>
      <c r="E11" s="1095"/>
      <c r="F11" s="1095"/>
      <c r="G11" s="1095"/>
      <c r="H11" s="1095"/>
      <c r="I11" s="1095"/>
      <c r="J11" s="1095"/>
      <c r="K11" s="1095"/>
      <c r="L11" s="1095"/>
      <c r="M11" s="1095"/>
      <c r="N11" s="1095"/>
      <c r="O11" s="1095"/>
      <c r="P11" s="1095"/>
      <c r="Q11" s="1095"/>
      <c r="R11" s="1096"/>
    </row>
    <row r="12" spans="1:18" s="78" customFormat="1" ht="15.75" customHeight="1">
      <c r="A12" s="483">
        <v>3</v>
      </c>
      <c r="B12" s="485" t="s">
        <v>977</v>
      </c>
      <c r="C12" s="1094"/>
      <c r="D12" s="1095"/>
      <c r="E12" s="1095"/>
      <c r="F12" s="1095"/>
      <c r="G12" s="1095"/>
      <c r="H12" s="1095"/>
      <c r="I12" s="1095"/>
      <c r="J12" s="1095"/>
      <c r="K12" s="1095"/>
      <c r="L12" s="1095"/>
      <c r="M12" s="1095"/>
      <c r="N12" s="1095"/>
      <c r="O12" s="1095"/>
      <c r="P12" s="1095"/>
      <c r="Q12" s="1095"/>
      <c r="R12" s="1096"/>
    </row>
    <row r="13" spans="1:18" s="78" customFormat="1" ht="15.75" customHeight="1">
      <c r="A13" s="483">
        <v>4</v>
      </c>
      <c r="B13" s="485" t="s">
        <v>978</v>
      </c>
      <c r="C13" s="1094"/>
      <c r="D13" s="1095"/>
      <c r="E13" s="1095"/>
      <c r="F13" s="1095"/>
      <c r="G13" s="1095"/>
      <c r="H13" s="1095"/>
      <c r="I13" s="1095"/>
      <c r="J13" s="1095"/>
      <c r="K13" s="1095"/>
      <c r="L13" s="1095"/>
      <c r="M13" s="1095"/>
      <c r="N13" s="1095"/>
      <c r="O13" s="1095"/>
      <c r="P13" s="1095"/>
      <c r="Q13" s="1095"/>
      <c r="R13" s="1096"/>
    </row>
    <row r="14" spans="1:18" s="78" customFormat="1" ht="15.75" customHeight="1">
      <c r="A14" s="483">
        <v>5</v>
      </c>
      <c r="B14" s="485" t="s">
        <v>953</v>
      </c>
      <c r="C14" s="1094"/>
      <c r="D14" s="1095"/>
      <c r="E14" s="1095"/>
      <c r="F14" s="1095"/>
      <c r="G14" s="1095"/>
      <c r="H14" s="1095"/>
      <c r="I14" s="1095"/>
      <c r="J14" s="1095"/>
      <c r="K14" s="1095"/>
      <c r="L14" s="1095"/>
      <c r="M14" s="1095"/>
      <c r="N14" s="1095"/>
      <c r="O14" s="1095"/>
      <c r="P14" s="1095"/>
      <c r="Q14" s="1095"/>
      <c r="R14" s="1096"/>
    </row>
    <row r="15" spans="1:18" s="78" customFormat="1" ht="15.75" customHeight="1">
      <c r="A15" s="483">
        <v>6</v>
      </c>
      <c r="B15" s="485" t="s">
        <v>979</v>
      </c>
      <c r="C15" s="1094"/>
      <c r="D15" s="1095"/>
      <c r="E15" s="1095"/>
      <c r="F15" s="1095"/>
      <c r="G15" s="1095"/>
      <c r="H15" s="1095"/>
      <c r="I15" s="1095"/>
      <c r="J15" s="1095"/>
      <c r="K15" s="1095"/>
      <c r="L15" s="1095"/>
      <c r="M15" s="1095"/>
      <c r="N15" s="1095"/>
      <c r="O15" s="1095"/>
      <c r="P15" s="1095"/>
      <c r="Q15" s="1095"/>
      <c r="R15" s="1096"/>
    </row>
    <row r="16" spans="1:18" s="78" customFormat="1" ht="15.75" customHeight="1">
      <c r="A16" s="483">
        <v>7</v>
      </c>
      <c r="B16" s="485" t="s">
        <v>954</v>
      </c>
      <c r="C16" s="1094"/>
      <c r="D16" s="1095"/>
      <c r="E16" s="1095"/>
      <c r="F16" s="1095"/>
      <c r="G16" s="1095"/>
      <c r="H16" s="1095"/>
      <c r="I16" s="1095"/>
      <c r="J16" s="1095"/>
      <c r="K16" s="1095"/>
      <c r="L16" s="1095"/>
      <c r="M16" s="1095"/>
      <c r="N16" s="1095"/>
      <c r="O16" s="1095"/>
      <c r="P16" s="1095"/>
      <c r="Q16" s="1095"/>
      <c r="R16" s="1096"/>
    </row>
    <row r="17" spans="1:18" s="78" customFormat="1" ht="15.75" customHeight="1">
      <c r="A17" s="483">
        <v>8</v>
      </c>
      <c r="B17" s="485" t="s">
        <v>980</v>
      </c>
      <c r="C17" s="1094"/>
      <c r="D17" s="1095"/>
      <c r="E17" s="1095"/>
      <c r="F17" s="1095"/>
      <c r="G17" s="1095"/>
      <c r="H17" s="1095"/>
      <c r="I17" s="1095"/>
      <c r="J17" s="1095"/>
      <c r="K17" s="1095"/>
      <c r="L17" s="1095"/>
      <c r="M17" s="1095"/>
      <c r="N17" s="1095"/>
      <c r="O17" s="1095"/>
      <c r="P17" s="1095"/>
      <c r="Q17" s="1095"/>
      <c r="R17" s="1096"/>
    </row>
    <row r="18" spans="1:18" ht="15">
      <c r="A18" s="483">
        <v>9</v>
      </c>
      <c r="B18" s="485" t="s">
        <v>981</v>
      </c>
      <c r="C18" s="1094"/>
      <c r="D18" s="1095"/>
      <c r="E18" s="1095"/>
      <c r="F18" s="1095"/>
      <c r="G18" s="1095"/>
      <c r="H18" s="1095"/>
      <c r="I18" s="1095"/>
      <c r="J18" s="1095"/>
      <c r="K18" s="1095"/>
      <c r="L18" s="1095"/>
      <c r="M18" s="1095"/>
      <c r="N18" s="1095"/>
      <c r="O18" s="1095"/>
      <c r="P18" s="1095"/>
      <c r="Q18" s="1095"/>
      <c r="R18" s="1096"/>
    </row>
    <row r="19" spans="1:18" ht="15">
      <c r="A19" s="483">
        <v>10</v>
      </c>
      <c r="B19" s="485" t="s">
        <v>982</v>
      </c>
      <c r="C19" s="1094"/>
      <c r="D19" s="1095"/>
      <c r="E19" s="1095"/>
      <c r="F19" s="1095"/>
      <c r="G19" s="1095"/>
      <c r="H19" s="1095"/>
      <c r="I19" s="1095"/>
      <c r="J19" s="1095"/>
      <c r="K19" s="1095"/>
      <c r="L19" s="1095"/>
      <c r="M19" s="1095"/>
      <c r="N19" s="1095"/>
      <c r="O19" s="1095"/>
      <c r="P19" s="1095"/>
      <c r="Q19" s="1095"/>
      <c r="R19" s="1096"/>
    </row>
    <row r="20" spans="1:18" ht="15">
      <c r="A20" s="483">
        <v>11</v>
      </c>
      <c r="B20" s="485" t="s">
        <v>983</v>
      </c>
      <c r="C20" s="1094"/>
      <c r="D20" s="1095"/>
      <c r="E20" s="1095"/>
      <c r="F20" s="1095"/>
      <c r="G20" s="1095"/>
      <c r="H20" s="1095"/>
      <c r="I20" s="1095"/>
      <c r="J20" s="1095"/>
      <c r="K20" s="1095"/>
      <c r="L20" s="1095"/>
      <c r="M20" s="1095"/>
      <c r="N20" s="1095"/>
      <c r="O20" s="1095"/>
      <c r="P20" s="1095"/>
      <c r="Q20" s="1095"/>
      <c r="R20" s="1096"/>
    </row>
    <row r="21" spans="1:18" ht="15">
      <c r="A21" s="483">
        <v>12</v>
      </c>
      <c r="B21" s="485" t="s">
        <v>984</v>
      </c>
      <c r="C21" s="1094"/>
      <c r="D21" s="1095"/>
      <c r="E21" s="1095"/>
      <c r="F21" s="1095"/>
      <c r="G21" s="1095"/>
      <c r="H21" s="1095"/>
      <c r="I21" s="1095"/>
      <c r="J21" s="1095"/>
      <c r="K21" s="1095"/>
      <c r="L21" s="1095"/>
      <c r="M21" s="1095"/>
      <c r="N21" s="1095"/>
      <c r="O21" s="1095"/>
      <c r="P21" s="1095"/>
      <c r="Q21" s="1095"/>
      <c r="R21" s="1096"/>
    </row>
    <row r="22" spans="1:18" s="79" customFormat="1" ht="15">
      <c r="A22" s="483">
        <v>13</v>
      </c>
      <c r="B22" s="485" t="s">
        <v>985</v>
      </c>
      <c r="C22" s="1094"/>
      <c r="D22" s="1095"/>
      <c r="E22" s="1095"/>
      <c r="F22" s="1095"/>
      <c r="G22" s="1095"/>
      <c r="H22" s="1095"/>
      <c r="I22" s="1095"/>
      <c r="J22" s="1095"/>
      <c r="K22" s="1095"/>
      <c r="L22" s="1095"/>
      <c r="M22" s="1095"/>
      <c r="N22" s="1095"/>
      <c r="O22" s="1095"/>
      <c r="P22" s="1095"/>
      <c r="Q22" s="1095"/>
      <c r="R22" s="1096"/>
    </row>
    <row r="23" spans="1:18" ht="15">
      <c r="A23" s="483">
        <v>14</v>
      </c>
      <c r="B23" s="485" t="s">
        <v>986</v>
      </c>
      <c r="C23" s="1094"/>
      <c r="D23" s="1095"/>
      <c r="E23" s="1095"/>
      <c r="F23" s="1095"/>
      <c r="G23" s="1095"/>
      <c r="H23" s="1095"/>
      <c r="I23" s="1095"/>
      <c r="J23" s="1095"/>
      <c r="K23" s="1095"/>
      <c r="L23" s="1095"/>
      <c r="M23" s="1095"/>
      <c r="N23" s="1095"/>
      <c r="O23" s="1095"/>
      <c r="P23" s="1095"/>
      <c r="Q23" s="1095"/>
      <c r="R23" s="1096"/>
    </row>
    <row r="24" spans="1:18" ht="15">
      <c r="A24" s="483">
        <v>15</v>
      </c>
      <c r="B24" s="485" t="s">
        <v>956</v>
      </c>
      <c r="C24" s="1094"/>
      <c r="D24" s="1095"/>
      <c r="E24" s="1095"/>
      <c r="F24" s="1095"/>
      <c r="G24" s="1095"/>
      <c r="H24" s="1095"/>
      <c r="I24" s="1095"/>
      <c r="J24" s="1095"/>
      <c r="K24" s="1095"/>
      <c r="L24" s="1095"/>
      <c r="M24" s="1095"/>
      <c r="N24" s="1095"/>
      <c r="O24" s="1095"/>
      <c r="P24" s="1095"/>
      <c r="Q24" s="1095"/>
      <c r="R24" s="1096"/>
    </row>
    <row r="25" spans="1:18" ht="15">
      <c r="A25" s="483">
        <v>16</v>
      </c>
      <c r="B25" s="485" t="s">
        <v>987</v>
      </c>
      <c r="C25" s="1094"/>
      <c r="D25" s="1095"/>
      <c r="E25" s="1095"/>
      <c r="F25" s="1095"/>
      <c r="G25" s="1095"/>
      <c r="H25" s="1095"/>
      <c r="I25" s="1095"/>
      <c r="J25" s="1095"/>
      <c r="K25" s="1095"/>
      <c r="L25" s="1095"/>
      <c r="M25" s="1095"/>
      <c r="N25" s="1095"/>
      <c r="O25" s="1095"/>
      <c r="P25" s="1095"/>
      <c r="Q25" s="1095"/>
      <c r="R25" s="1096"/>
    </row>
    <row r="26" spans="1:18" ht="15">
      <c r="A26" s="483">
        <v>17</v>
      </c>
      <c r="B26" s="485" t="s">
        <v>988</v>
      </c>
      <c r="C26" s="1094"/>
      <c r="D26" s="1095"/>
      <c r="E26" s="1095"/>
      <c r="F26" s="1095"/>
      <c r="G26" s="1095"/>
      <c r="H26" s="1095"/>
      <c r="I26" s="1095"/>
      <c r="J26" s="1095"/>
      <c r="K26" s="1095"/>
      <c r="L26" s="1095"/>
      <c r="M26" s="1095"/>
      <c r="N26" s="1095"/>
      <c r="O26" s="1095"/>
      <c r="P26" s="1095"/>
      <c r="Q26" s="1095"/>
      <c r="R26" s="1096"/>
    </row>
    <row r="27" spans="1:18" ht="15">
      <c r="A27" s="483">
        <v>18</v>
      </c>
      <c r="B27" s="485" t="s">
        <v>957</v>
      </c>
      <c r="C27" s="1094"/>
      <c r="D27" s="1095"/>
      <c r="E27" s="1095"/>
      <c r="F27" s="1095"/>
      <c r="G27" s="1095"/>
      <c r="H27" s="1095"/>
      <c r="I27" s="1095"/>
      <c r="J27" s="1095"/>
      <c r="K27" s="1095"/>
      <c r="L27" s="1095"/>
      <c r="M27" s="1095"/>
      <c r="N27" s="1095"/>
      <c r="O27" s="1095"/>
      <c r="P27" s="1095"/>
      <c r="Q27" s="1095"/>
      <c r="R27" s="1096"/>
    </row>
    <row r="28" spans="1:18" ht="15">
      <c r="A28" s="483">
        <v>19</v>
      </c>
      <c r="B28" s="485" t="s">
        <v>989</v>
      </c>
      <c r="C28" s="1094"/>
      <c r="D28" s="1095"/>
      <c r="E28" s="1095"/>
      <c r="F28" s="1095"/>
      <c r="G28" s="1095"/>
      <c r="H28" s="1095"/>
      <c r="I28" s="1095"/>
      <c r="J28" s="1095"/>
      <c r="K28" s="1095"/>
      <c r="L28" s="1095"/>
      <c r="M28" s="1095"/>
      <c r="N28" s="1095"/>
      <c r="O28" s="1095"/>
      <c r="P28" s="1095"/>
      <c r="Q28" s="1095"/>
      <c r="R28" s="1096"/>
    </row>
    <row r="29" spans="1:18" s="15" customFormat="1" ht="12.75" customHeight="1">
      <c r="A29" s="483">
        <v>20</v>
      </c>
      <c r="B29" s="485" t="s">
        <v>990</v>
      </c>
      <c r="C29" s="1094"/>
      <c r="D29" s="1095"/>
      <c r="E29" s="1095"/>
      <c r="F29" s="1095"/>
      <c r="G29" s="1095"/>
      <c r="H29" s="1095"/>
      <c r="I29" s="1095"/>
      <c r="J29" s="1095"/>
      <c r="K29" s="1095"/>
      <c r="L29" s="1095"/>
      <c r="M29" s="1095"/>
      <c r="N29" s="1095"/>
      <c r="O29" s="1095"/>
      <c r="P29" s="1095"/>
      <c r="Q29" s="1095"/>
      <c r="R29" s="1096"/>
    </row>
    <row r="30" spans="1:18" s="15" customFormat="1" ht="12.75" customHeight="1">
      <c r="A30" s="483">
        <v>21</v>
      </c>
      <c r="B30" s="485" t="s">
        <v>959</v>
      </c>
      <c r="C30" s="1094"/>
      <c r="D30" s="1095"/>
      <c r="E30" s="1095"/>
      <c r="F30" s="1095"/>
      <c r="G30" s="1095"/>
      <c r="H30" s="1095"/>
      <c r="I30" s="1095"/>
      <c r="J30" s="1095"/>
      <c r="K30" s="1095"/>
      <c r="L30" s="1095"/>
      <c r="M30" s="1095"/>
      <c r="N30" s="1095"/>
      <c r="O30" s="1095"/>
      <c r="P30" s="1095"/>
      <c r="Q30" s="1095"/>
      <c r="R30" s="1096"/>
    </row>
    <row r="31" spans="1:18" s="15" customFormat="1" ht="12.75" customHeight="1">
      <c r="A31" s="483">
        <v>22</v>
      </c>
      <c r="B31" s="485" t="s">
        <v>991</v>
      </c>
      <c r="C31" s="1097"/>
      <c r="D31" s="1098"/>
      <c r="E31" s="1098"/>
      <c r="F31" s="1098"/>
      <c r="G31" s="1098"/>
      <c r="H31" s="1098"/>
      <c r="I31" s="1098"/>
      <c r="J31" s="1098"/>
      <c r="K31" s="1098"/>
      <c r="L31" s="1098"/>
      <c r="M31" s="1098"/>
      <c r="N31" s="1098"/>
      <c r="O31" s="1098"/>
      <c r="P31" s="1098"/>
      <c r="Q31" s="1098"/>
      <c r="R31" s="1099"/>
    </row>
    <row r="32" spans="1:18" s="15" customFormat="1" ht="12.75">
      <c r="A32" s="483">
        <v>23</v>
      </c>
      <c r="B32" s="485" t="s">
        <v>992</v>
      </c>
      <c r="C32" s="483"/>
      <c r="D32" s="483"/>
      <c r="E32" s="483"/>
      <c r="F32" s="486"/>
      <c r="G32" s="483"/>
      <c r="H32" s="483"/>
      <c r="I32" s="487"/>
      <c r="J32" s="486"/>
      <c r="K32" s="483"/>
      <c r="L32" s="483"/>
      <c r="M32" s="487"/>
      <c r="N32" s="486"/>
      <c r="O32" s="483"/>
      <c r="P32" s="483"/>
      <c r="Q32" s="487"/>
      <c r="R32" s="486"/>
    </row>
    <row r="33" spans="1:18" ht="15">
      <c r="A33" s="483">
        <v>24</v>
      </c>
      <c r="B33" s="485" t="s">
        <v>993</v>
      </c>
      <c r="C33" s="483"/>
      <c r="D33" s="483"/>
      <c r="E33" s="483"/>
      <c r="F33" s="486"/>
      <c r="G33" s="483"/>
      <c r="H33" s="483"/>
      <c r="I33" s="487"/>
      <c r="J33" s="486"/>
      <c r="K33" s="483"/>
      <c r="L33" s="483"/>
      <c r="M33" s="487"/>
      <c r="N33" s="486"/>
      <c r="O33" s="483"/>
      <c r="P33" s="483"/>
      <c r="Q33" s="487"/>
      <c r="R33" s="486"/>
    </row>
    <row r="34" spans="1:18" ht="15">
      <c r="A34" s="483">
        <v>25</v>
      </c>
      <c r="B34" s="485" t="s">
        <v>960</v>
      </c>
      <c r="C34" s="483"/>
      <c r="D34" s="483"/>
      <c r="E34" s="483"/>
      <c r="F34" s="486"/>
      <c r="G34" s="483"/>
      <c r="H34" s="483"/>
      <c r="I34" s="487"/>
      <c r="J34" s="486"/>
      <c r="K34" s="483"/>
      <c r="L34" s="483"/>
      <c r="M34" s="487"/>
      <c r="N34" s="486"/>
      <c r="O34" s="483"/>
      <c r="P34" s="483"/>
      <c r="Q34" s="487"/>
      <c r="R34" s="486"/>
    </row>
    <row r="35" spans="1:18" ht="15">
      <c r="A35" s="483">
        <v>26</v>
      </c>
      <c r="B35" s="485" t="s">
        <v>994</v>
      </c>
      <c r="C35" s="483"/>
      <c r="D35" s="483"/>
      <c r="E35" s="483"/>
      <c r="F35" s="486"/>
      <c r="G35" s="483"/>
      <c r="H35" s="483"/>
      <c r="I35" s="487"/>
      <c r="J35" s="486"/>
      <c r="K35" s="483"/>
      <c r="L35" s="483"/>
      <c r="M35" s="487"/>
      <c r="N35" s="486"/>
      <c r="O35" s="483"/>
      <c r="P35" s="483"/>
      <c r="Q35" s="487"/>
      <c r="R35" s="486"/>
    </row>
    <row r="36" spans="1:18" ht="15">
      <c r="A36" s="483">
        <v>27</v>
      </c>
      <c r="B36" s="485" t="s">
        <v>961</v>
      </c>
      <c r="C36" s="483"/>
      <c r="D36" s="483"/>
      <c r="E36" s="483"/>
      <c r="F36" s="486"/>
      <c r="G36" s="483"/>
      <c r="H36" s="483"/>
      <c r="I36" s="487"/>
      <c r="J36" s="486"/>
      <c r="K36" s="483"/>
      <c r="L36" s="483"/>
      <c r="M36" s="487"/>
      <c r="N36" s="486"/>
      <c r="O36" s="483"/>
      <c r="P36" s="483"/>
      <c r="Q36" s="487"/>
      <c r="R36" s="486"/>
    </row>
    <row r="37" spans="1:18" ht="15">
      <c r="A37" s="483">
        <v>28</v>
      </c>
      <c r="B37" s="485" t="s">
        <v>995</v>
      </c>
      <c r="C37" s="483"/>
      <c r="D37" s="483"/>
      <c r="E37" s="483"/>
      <c r="F37" s="486"/>
      <c r="G37" s="483"/>
      <c r="H37" s="483"/>
      <c r="I37" s="487"/>
      <c r="J37" s="486"/>
      <c r="K37" s="483"/>
      <c r="L37" s="483"/>
      <c r="M37" s="487"/>
      <c r="N37" s="486"/>
      <c r="O37" s="483"/>
      <c r="P37" s="483"/>
      <c r="Q37" s="487"/>
      <c r="R37" s="486"/>
    </row>
    <row r="38" spans="1:18" ht="15">
      <c r="A38" s="483">
        <v>29</v>
      </c>
      <c r="B38" s="485" t="s">
        <v>996</v>
      </c>
      <c r="C38" s="483"/>
      <c r="D38" s="483"/>
      <c r="E38" s="483"/>
      <c r="F38" s="486"/>
      <c r="G38" s="483"/>
      <c r="H38" s="483"/>
      <c r="I38" s="487"/>
      <c r="J38" s="486"/>
      <c r="K38" s="483"/>
      <c r="L38" s="483"/>
      <c r="M38" s="487"/>
      <c r="N38" s="486"/>
      <c r="O38" s="483"/>
      <c r="P38" s="483"/>
      <c r="Q38" s="487"/>
      <c r="R38" s="486"/>
    </row>
    <row r="39" spans="1:18" ht="15">
      <c r="A39" s="483">
        <v>30</v>
      </c>
      <c r="B39" s="485" t="s">
        <v>962</v>
      </c>
      <c r="C39" s="483"/>
      <c r="D39" s="483"/>
      <c r="E39" s="483"/>
      <c r="F39" s="486"/>
      <c r="G39" s="483"/>
      <c r="H39" s="483"/>
      <c r="I39" s="487"/>
      <c r="J39" s="486"/>
      <c r="K39" s="483"/>
      <c r="L39" s="483"/>
      <c r="M39" s="487"/>
      <c r="N39" s="486"/>
      <c r="O39" s="483"/>
      <c r="P39" s="483"/>
      <c r="Q39" s="487"/>
      <c r="R39" s="486"/>
    </row>
    <row r="40" spans="1:18" ht="15">
      <c r="A40" s="483">
        <v>31</v>
      </c>
      <c r="B40" s="485" t="s">
        <v>997</v>
      </c>
      <c r="C40" s="483"/>
      <c r="D40" s="483"/>
      <c r="E40" s="483"/>
      <c r="F40" s="486"/>
      <c r="G40" s="483"/>
      <c r="H40" s="483"/>
      <c r="I40" s="487"/>
      <c r="J40" s="486"/>
      <c r="K40" s="483"/>
      <c r="L40" s="483"/>
      <c r="M40" s="487"/>
      <c r="N40" s="486"/>
      <c r="O40" s="483"/>
      <c r="P40" s="483"/>
      <c r="Q40" s="487"/>
      <c r="R40" s="486"/>
    </row>
    <row r="41" spans="1:18" ht="15">
      <c r="A41" s="483">
        <v>32</v>
      </c>
      <c r="B41" s="485" t="s">
        <v>998</v>
      </c>
      <c r="C41" s="483"/>
      <c r="D41" s="483"/>
      <c r="E41" s="483"/>
      <c r="F41" s="486"/>
      <c r="G41" s="483"/>
      <c r="H41" s="483"/>
      <c r="I41" s="487"/>
      <c r="J41" s="486"/>
      <c r="K41" s="483"/>
      <c r="L41" s="483"/>
      <c r="M41" s="487"/>
      <c r="N41" s="486"/>
      <c r="O41" s="483"/>
      <c r="P41" s="483"/>
      <c r="Q41" s="487"/>
      <c r="R41" s="486"/>
    </row>
    <row r="42" spans="1:18" ht="15">
      <c r="A42" s="483">
        <v>33</v>
      </c>
      <c r="B42" s="485" t="s">
        <v>999</v>
      </c>
      <c r="C42" s="483"/>
      <c r="D42" s="483"/>
      <c r="E42" s="483"/>
      <c r="F42" s="486"/>
      <c r="G42" s="483"/>
      <c r="H42" s="483"/>
      <c r="I42" s="487"/>
      <c r="J42" s="486"/>
      <c r="K42" s="483"/>
      <c r="L42" s="483"/>
      <c r="M42" s="487"/>
      <c r="N42" s="486"/>
      <c r="O42" s="483"/>
      <c r="P42" s="483"/>
      <c r="Q42" s="487"/>
      <c r="R42" s="486"/>
    </row>
    <row r="43" spans="1:18" ht="15">
      <c r="A43" s="1117" t="s">
        <v>963</v>
      </c>
      <c r="B43" s="1118"/>
      <c r="C43" s="488">
        <f>SUM(C10:C42)</f>
        <v>0</v>
      </c>
      <c r="D43" s="488">
        <f>SUM(D10:D42)</f>
        <v>0</v>
      </c>
      <c r="E43" s="488"/>
      <c r="F43" s="489">
        <f>SUM(F10:F42)</f>
        <v>0</v>
      </c>
      <c r="G43" s="488">
        <f>SUM(G10:G42)</f>
        <v>0</v>
      </c>
      <c r="H43" s="488">
        <f>SUM(H10:H42)</f>
        <v>0</v>
      </c>
      <c r="I43" s="488"/>
      <c r="J43" s="489">
        <f>SUM(J10:J42)</f>
        <v>0</v>
      </c>
      <c r="K43" s="488">
        <f>SUM(K10:K42)</f>
        <v>0</v>
      </c>
      <c r="L43" s="488">
        <f>SUM(L10:L42)</f>
        <v>0</v>
      </c>
      <c r="M43" s="488"/>
      <c r="N43" s="489">
        <f>SUM(N10:N42)</f>
        <v>0</v>
      </c>
      <c r="O43" s="488">
        <f>SUM(O10:O42)</f>
        <v>0</v>
      </c>
      <c r="P43" s="488">
        <f>SUM(P10:P42)</f>
        <v>0</v>
      </c>
      <c r="Q43" s="488"/>
      <c r="R43" s="489">
        <f>SUM(R10:R42)</f>
        <v>0</v>
      </c>
    </row>
    <row r="44" spans="1:15" ht="15">
      <c r="A44" s="281" t="s">
        <v>484</v>
      </c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</row>
    <row r="45" spans="1:15" ht="15" customHeight="1">
      <c r="A45" s="14" t="s">
        <v>12</v>
      </c>
      <c r="B45" s="15"/>
      <c r="C45" s="14"/>
      <c r="D45" s="14"/>
      <c r="E45" s="15"/>
      <c r="F45" s="15"/>
      <c r="G45" s="14"/>
      <c r="H45" s="14"/>
      <c r="I45" s="14"/>
      <c r="J45" s="14"/>
      <c r="K45" s="14"/>
      <c r="L45" s="14"/>
      <c r="M45" s="14"/>
      <c r="N45" s="83"/>
      <c r="O45" s="83"/>
    </row>
    <row r="46" spans="1:18" ht="15.75">
      <c r="A46" s="15"/>
      <c r="B46" s="15"/>
      <c r="C46" s="15"/>
      <c r="D46" s="15"/>
      <c r="E46" s="15"/>
      <c r="F46" s="14"/>
      <c r="G46" s="36"/>
      <c r="H46" s="36"/>
      <c r="I46" s="36"/>
      <c r="M46" s="36"/>
      <c r="N46" s="36"/>
      <c r="O46" s="36"/>
      <c r="P46" s="794" t="s">
        <v>929</v>
      </c>
      <c r="Q46" s="794"/>
      <c r="R46" s="794"/>
    </row>
    <row r="47" spans="1:18" ht="15.75">
      <c r="A47" s="15"/>
      <c r="B47" s="15"/>
      <c r="C47" s="15"/>
      <c r="D47" s="15"/>
      <c r="E47" s="15"/>
      <c r="F47" s="36"/>
      <c r="G47" s="36"/>
      <c r="H47" s="36"/>
      <c r="I47" s="36"/>
      <c r="M47" s="36"/>
      <c r="N47" s="36"/>
      <c r="O47" s="36"/>
      <c r="P47" s="794" t="s">
        <v>476</v>
      </c>
      <c r="Q47" s="794"/>
      <c r="R47" s="794"/>
    </row>
    <row r="48" spans="1:18" ht="15.75">
      <c r="A48" s="14"/>
      <c r="B48" s="14"/>
      <c r="C48" s="15"/>
      <c r="D48" s="15"/>
      <c r="E48" s="15"/>
      <c r="F48" s="15"/>
      <c r="G48" s="14"/>
      <c r="H48" s="14"/>
      <c r="I48" s="14"/>
      <c r="M48" s="36"/>
      <c r="N48" s="36"/>
      <c r="O48" s="36"/>
      <c r="P48" s="794" t="s">
        <v>1089</v>
      </c>
      <c r="Q48" s="794"/>
      <c r="R48" s="794"/>
    </row>
  </sheetData>
  <sheetProtection/>
  <mergeCells count="14">
    <mergeCell ref="P48:R48"/>
    <mergeCell ref="M1:N1"/>
    <mergeCell ref="B4:P4"/>
    <mergeCell ref="C2:I2"/>
    <mergeCell ref="O8:R8"/>
    <mergeCell ref="A43:B43"/>
    <mergeCell ref="P47:R47"/>
    <mergeCell ref="A8:A9"/>
    <mergeCell ref="B8:B9"/>
    <mergeCell ref="C10:R31"/>
    <mergeCell ref="P46:R46"/>
    <mergeCell ref="K8:N8"/>
    <mergeCell ref="C8:F8"/>
    <mergeCell ref="G8:J8"/>
  </mergeCells>
  <printOptions horizontalCentered="1"/>
  <pageMargins left="0.708661417322835" right="0.708661417322835" top="0" bottom="0" header="0.31496062992126" footer="0.31496062992126"/>
  <pageSetup fitToHeight="1" fitToWidth="1" horizontalDpi="600" verticalDpi="600" orientation="landscape" paperSize="9" scale="64" r:id="rId1"/>
</worksheet>
</file>

<file path=xl/worksheets/sheet6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4"/>
  <sheetViews>
    <sheetView view="pageBreakPreview" zoomScaleNormal="80" zoomScaleSheetLayoutView="100" zoomScalePageLayoutView="0" workbookViewId="0" topLeftCell="A1">
      <selection activeCell="E31" sqref="E31:G33"/>
    </sheetView>
  </sheetViews>
  <sheetFormatPr defaultColWidth="9.140625" defaultRowHeight="12.75"/>
  <cols>
    <col min="1" max="1" width="9.140625" style="73" customWidth="1"/>
    <col min="2" max="2" width="25.140625" style="73" customWidth="1"/>
    <col min="3" max="3" width="17.57421875" style="73" customWidth="1"/>
    <col min="4" max="4" width="19.7109375" style="73" customWidth="1"/>
    <col min="5" max="5" width="18.140625" style="73" customWidth="1"/>
    <col min="6" max="6" width="15.421875" style="73" customWidth="1"/>
    <col min="7" max="7" width="15.7109375" style="73" customWidth="1"/>
    <col min="8" max="8" width="12.28125" style="73" customWidth="1"/>
    <col min="9" max="16384" width="9.140625" style="73" customWidth="1"/>
  </cols>
  <sheetData>
    <row r="1" spans="3:7" s="15" customFormat="1" ht="15">
      <c r="C1" s="45"/>
      <c r="D1" s="45"/>
      <c r="E1" s="45"/>
      <c r="F1" s="929" t="s">
        <v>826</v>
      </c>
      <c r="G1" s="929"/>
    </row>
    <row r="2" spans="2:9" s="15" customFormat="1" ht="30.75" customHeight="1">
      <c r="B2" s="748" t="s">
        <v>697</v>
      </c>
      <c r="C2" s="748"/>
      <c r="D2" s="748"/>
      <c r="E2" s="748"/>
      <c r="F2" s="748"/>
      <c r="G2" s="44"/>
      <c r="H2" s="44"/>
      <c r="I2" s="44"/>
    </row>
    <row r="3" s="15" customFormat="1" ht="20.25">
      <c r="G3" s="123"/>
    </row>
    <row r="4" spans="2:8" ht="18">
      <c r="B4" s="1104" t="s">
        <v>832</v>
      </c>
      <c r="C4" s="1104"/>
      <c r="D4" s="1104"/>
      <c r="E4" s="1104"/>
      <c r="F4" s="1104"/>
      <c r="G4" s="1104"/>
      <c r="H4" s="1104"/>
    </row>
    <row r="5" spans="3:8" ht="15.75">
      <c r="C5" s="74"/>
      <c r="D5" s="75"/>
      <c r="E5" s="74"/>
      <c r="F5" s="74"/>
      <c r="G5" s="74"/>
      <c r="H5" s="74"/>
    </row>
    <row r="6" ht="15">
      <c r="A6" s="85" t="s">
        <v>159</v>
      </c>
    </row>
    <row r="7" ht="15">
      <c r="B7" s="321"/>
    </row>
    <row r="8" spans="1:7" s="78" customFormat="1" ht="30.75" customHeight="1">
      <c r="A8" s="1120" t="s">
        <v>2</v>
      </c>
      <c r="B8" s="1119" t="s">
        <v>3</v>
      </c>
      <c r="C8" s="1119" t="s">
        <v>851</v>
      </c>
      <c r="D8" s="1121" t="s">
        <v>852</v>
      </c>
      <c r="E8" s="1119" t="s">
        <v>825</v>
      </c>
      <c r="F8" s="1119"/>
      <c r="G8" s="1119"/>
    </row>
    <row r="9" spans="1:7" s="78" customFormat="1" ht="48.75" customHeight="1">
      <c r="A9" s="1120"/>
      <c r="B9" s="1119"/>
      <c r="C9" s="1119"/>
      <c r="D9" s="1122"/>
      <c r="E9" s="323" t="s">
        <v>833</v>
      </c>
      <c r="F9" s="323" t="s">
        <v>824</v>
      </c>
      <c r="G9" s="323" t="s">
        <v>17</v>
      </c>
    </row>
    <row r="10" spans="1:7" s="78" customFormat="1" ht="15.75" customHeight="1">
      <c r="A10" s="65">
        <v>1</v>
      </c>
      <c r="B10" s="337">
        <v>2</v>
      </c>
      <c r="C10" s="337">
        <v>3</v>
      </c>
      <c r="D10" s="337">
        <v>4</v>
      </c>
      <c r="E10" s="339">
        <v>5</v>
      </c>
      <c r="F10" s="339">
        <v>6</v>
      </c>
      <c r="G10" s="339">
        <v>7</v>
      </c>
    </row>
    <row r="11" spans="1:7" s="78" customFormat="1" ht="15.75" customHeight="1">
      <c r="A11" s="5">
        <v>1</v>
      </c>
      <c r="B11" s="1123" t="s">
        <v>1066</v>
      </c>
      <c r="C11" s="873"/>
      <c r="D11" s="873"/>
      <c r="E11" s="873"/>
      <c r="F11" s="873"/>
      <c r="G11" s="874"/>
    </row>
    <row r="12" spans="1:7" s="78" customFormat="1" ht="15.75" customHeight="1">
      <c r="A12" s="5">
        <v>2</v>
      </c>
      <c r="B12" s="875"/>
      <c r="C12" s="876"/>
      <c r="D12" s="876"/>
      <c r="E12" s="876"/>
      <c r="F12" s="876"/>
      <c r="G12" s="877"/>
    </row>
    <row r="13" spans="1:7" s="78" customFormat="1" ht="15.75" customHeight="1">
      <c r="A13" s="5">
        <v>3</v>
      </c>
      <c r="B13" s="875"/>
      <c r="C13" s="876"/>
      <c r="D13" s="876"/>
      <c r="E13" s="876"/>
      <c r="F13" s="876"/>
      <c r="G13" s="877"/>
    </row>
    <row r="14" spans="1:7" s="78" customFormat="1" ht="15.75" customHeight="1">
      <c r="A14" s="5">
        <v>4</v>
      </c>
      <c r="B14" s="875"/>
      <c r="C14" s="876"/>
      <c r="D14" s="876"/>
      <c r="E14" s="876"/>
      <c r="F14" s="876"/>
      <c r="G14" s="877"/>
    </row>
    <row r="15" spans="1:7" s="78" customFormat="1" ht="15.75" customHeight="1">
      <c r="A15" s="5">
        <v>5</v>
      </c>
      <c r="B15" s="875"/>
      <c r="C15" s="876"/>
      <c r="D15" s="876"/>
      <c r="E15" s="876"/>
      <c r="F15" s="876"/>
      <c r="G15" s="877"/>
    </row>
    <row r="16" spans="1:7" s="78" customFormat="1" ht="15.75" customHeight="1">
      <c r="A16" s="5">
        <v>6</v>
      </c>
      <c r="B16" s="875"/>
      <c r="C16" s="876"/>
      <c r="D16" s="876"/>
      <c r="E16" s="876"/>
      <c r="F16" s="876"/>
      <c r="G16" s="877"/>
    </row>
    <row r="17" spans="1:7" s="78" customFormat="1" ht="15.75" customHeight="1">
      <c r="A17" s="5">
        <v>7</v>
      </c>
      <c r="B17" s="875"/>
      <c r="C17" s="876"/>
      <c r="D17" s="876"/>
      <c r="E17" s="876"/>
      <c r="F17" s="876"/>
      <c r="G17" s="877"/>
    </row>
    <row r="18" spans="1:7" ht="15" customHeight="1">
      <c r="A18" s="5">
        <v>8</v>
      </c>
      <c r="B18" s="875"/>
      <c r="C18" s="876"/>
      <c r="D18" s="876"/>
      <c r="E18" s="876"/>
      <c r="F18" s="876"/>
      <c r="G18" s="877"/>
    </row>
    <row r="19" spans="1:7" ht="15" customHeight="1">
      <c r="A19" s="5">
        <v>9</v>
      </c>
      <c r="B19" s="875"/>
      <c r="C19" s="876"/>
      <c r="D19" s="876"/>
      <c r="E19" s="876"/>
      <c r="F19" s="876"/>
      <c r="G19" s="877"/>
    </row>
    <row r="20" spans="1:7" ht="15" customHeight="1">
      <c r="A20" s="5">
        <v>10</v>
      </c>
      <c r="B20" s="875"/>
      <c r="C20" s="876"/>
      <c r="D20" s="876"/>
      <c r="E20" s="876"/>
      <c r="F20" s="876"/>
      <c r="G20" s="877"/>
    </row>
    <row r="21" spans="1:7" ht="15" customHeight="1">
      <c r="A21" s="5">
        <v>11</v>
      </c>
      <c r="B21" s="875"/>
      <c r="C21" s="876"/>
      <c r="D21" s="876"/>
      <c r="E21" s="876"/>
      <c r="F21" s="876"/>
      <c r="G21" s="877"/>
    </row>
    <row r="22" spans="1:33" s="79" customFormat="1" ht="15" customHeight="1">
      <c r="A22" s="5">
        <v>12</v>
      </c>
      <c r="B22" s="875"/>
      <c r="C22" s="876"/>
      <c r="D22" s="876"/>
      <c r="E22" s="876"/>
      <c r="F22" s="876"/>
      <c r="G22" s="877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</row>
    <row r="23" spans="1:7" ht="15" customHeight="1">
      <c r="A23" s="5">
        <v>13</v>
      </c>
      <c r="B23" s="875"/>
      <c r="C23" s="876"/>
      <c r="D23" s="876"/>
      <c r="E23" s="876"/>
      <c r="F23" s="876"/>
      <c r="G23" s="877"/>
    </row>
    <row r="24" spans="1:7" ht="15" customHeight="1">
      <c r="A24" s="5">
        <v>14</v>
      </c>
      <c r="B24" s="878"/>
      <c r="C24" s="879"/>
      <c r="D24" s="879"/>
      <c r="E24" s="879"/>
      <c r="F24" s="879"/>
      <c r="G24" s="880"/>
    </row>
    <row r="25" spans="1:7" ht="15">
      <c r="A25" s="114" t="s">
        <v>7</v>
      </c>
      <c r="B25" s="79"/>
      <c r="C25" s="79"/>
      <c r="D25" s="79"/>
      <c r="E25" s="79"/>
      <c r="F25" s="79"/>
      <c r="G25" s="79"/>
    </row>
    <row r="26" spans="1:7" ht="15">
      <c r="A26" s="114" t="s">
        <v>7</v>
      </c>
      <c r="B26" s="79"/>
      <c r="C26" s="79"/>
      <c r="D26" s="79"/>
      <c r="E26" s="79"/>
      <c r="F26" s="79"/>
      <c r="G26" s="79"/>
    </row>
    <row r="27" spans="1:7" ht="15">
      <c r="A27" s="280" t="s">
        <v>17</v>
      </c>
      <c r="B27" s="79"/>
      <c r="C27" s="79"/>
      <c r="D27" s="79"/>
      <c r="E27" s="79"/>
      <c r="F27" s="79"/>
      <c r="G27" s="79"/>
    </row>
    <row r="28" spans="1:7" ht="15">
      <c r="A28" s="281"/>
      <c r="B28" s="81"/>
      <c r="C28" s="81"/>
      <c r="D28" s="81"/>
      <c r="E28" s="81"/>
      <c r="F28" s="81"/>
      <c r="G28" s="81"/>
    </row>
    <row r="29" spans="1:7" s="15" customFormat="1" ht="12.75" customHeight="1">
      <c r="A29" s="14" t="s">
        <v>12</v>
      </c>
      <c r="G29" s="14"/>
    </row>
    <row r="30" spans="1:2" s="15" customFormat="1" ht="12.75">
      <c r="A30" s="14"/>
      <c r="B30" s="14"/>
    </row>
    <row r="31" spans="5:7" ht="15.75">
      <c r="E31" s="794" t="s">
        <v>929</v>
      </c>
      <c r="F31" s="794"/>
      <c r="G31" s="794"/>
    </row>
    <row r="32" spans="1:10" ht="15.75">
      <c r="A32" s="14"/>
      <c r="C32" s="36"/>
      <c r="D32" s="36"/>
      <c r="E32" s="794" t="s">
        <v>476</v>
      </c>
      <c r="F32" s="794"/>
      <c r="G32" s="794"/>
      <c r="H32" s="36"/>
      <c r="I32" s="36"/>
      <c r="J32" s="36"/>
    </row>
    <row r="33" spans="2:10" ht="15.75">
      <c r="B33" s="36"/>
      <c r="C33" s="36"/>
      <c r="D33" s="36"/>
      <c r="E33" s="794" t="s">
        <v>1089</v>
      </c>
      <c r="F33" s="794"/>
      <c r="G33" s="794"/>
      <c r="H33" s="36"/>
      <c r="I33" s="36"/>
      <c r="J33" s="36"/>
    </row>
    <row r="34" spans="1:7" ht="15">
      <c r="A34" s="15"/>
      <c r="B34" s="14"/>
      <c r="C34" s="14"/>
      <c r="D34" s="14"/>
      <c r="E34" s="36"/>
      <c r="F34" s="36"/>
      <c r="G34" s="36"/>
    </row>
  </sheetData>
  <sheetProtection/>
  <mergeCells count="12">
    <mergeCell ref="A8:A9"/>
    <mergeCell ref="B8:B9"/>
    <mergeCell ref="C8:C9"/>
    <mergeCell ref="D8:D9"/>
    <mergeCell ref="B4:H4"/>
    <mergeCell ref="B11:G24"/>
    <mergeCell ref="B2:F2"/>
    <mergeCell ref="F1:G1"/>
    <mergeCell ref="E8:G8"/>
    <mergeCell ref="E31:G31"/>
    <mergeCell ref="E32:G32"/>
    <mergeCell ref="E33:G33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r:id="rId1"/>
</worksheet>
</file>

<file path=xl/worksheets/sheet6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33"/>
  <sheetViews>
    <sheetView view="pageBreakPreview" zoomScale="90" zoomScaleNormal="90" zoomScaleSheetLayoutView="90" zoomScalePageLayoutView="0" workbookViewId="0" topLeftCell="A1">
      <selection activeCell="S30" sqref="S30:U32"/>
    </sheetView>
  </sheetViews>
  <sheetFormatPr defaultColWidth="9.140625" defaultRowHeight="12.75"/>
  <cols>
    <col min="1" max="1" width="9.140625" style="73" customWidth="1"/>
    <col min="2" max="2" width="11.28125" style="73" customWidth="1"/>
    <col min="3" max="3" width="9.7109375" style="73" customWidth="1"/>
    <col min="4" max="4" width="8.140625" style="73" customWidth="1"/>
    <col min="5" max="5" width="7.421875" style="73" customWidth="1"/>
    <col min="6" max="6" width="9.140625" style="73" customWidth="1"/>
    <col min="7" max="7" width="9.57421875" style="73" customWidth="1"/>
    <col min="8" max="8" width="8.140625" style="73" customWidth="1"/>
    <col min="9" max="9" width="6.8515625" style="73" customWidth="1"/>
    <col min="10" max="10" width="9.28125" style="73" customWidth="1"/>
    <col min="11" max="11" width="10.57421875" style="73" customWidth="1"/>
    <col min="12" max="12" width="8.7109375" style="73" customWidth="1"/>
    <col min="13" max="13" width="7.421875" style="73" customWidth="1"/>
    <col min="14" max="14" width="8.57421875" style="73" customWidth="1"/>
    <col min="15" max="15" width="8.7109375" style="73" customWidth="1"/>
    <col min="16" max="16" width="8.57421875" style="73" customWidth="1"/>
    <col min="17" max="17" width="7.8515625" style="73" customWidth="1"/>
    <col min="18" max="18" width="8.57421875" style="73" customWidth="1"/>
    <col min="19" max="20" width="10.57421875" style="73" customWidth="1"/>
    <col min="21" max="21" width="11.140625" style="73" customWidth="1"/>
    <col min="22" max="22" width="10.7109375" style="73" bestFit="1" customWidth="1"/>
    <col min="23" max="16384" width="9.140625" style="73" customWidth="1"/>
  </cols>
  <sheetData>
    <row r="1" spans="3:24" s="15" customFormat="1" ht="15.75">
      <c r="C1" s="45"/>
      <c r="D1" s="45"/>
      <c r="E1" s="45"/>
      <c r="F1" s="45"/>
      <c r="G1" s="45"/>
      <c r="H1" s="45"/>
      <c r="I1" s="106" t="s">
        <v>0</v>
      </c>
      <c r="J1" s="106"/>
      <c r="S1" s="41"/>
      <c r="T1" s="41"/>
      <c r="U1" s="860" t="s">
        <v>535</v>
      </c>
      <c r="V1" s="860"/>
      <c r="W1" s="43"/>
      <c r="X1" s="43"/>
    </row>
    <row r="2" spans="5:16" s="15" customFormat="1" ht="20.25">
      <c r="E2" s="748" t="s">
        <v>697</v>
      </c>
      <c r="F2" s="748"/>
      <c r="G2" s="748"/>
      <c r="H2" s="748"/>
      <c r="I2" s="748"/>
      <c r="J2" s="748"/>
      <c r="K2" s="748"/>
      <c r="L2" s="748"/>
      <c r="M2" s="748"/>
      <c r="N2" s="748"/>
      <c r="O2" s="748"/>
      <c r="P2" s="748"/>
    </row>
    <row r="3" spans="8:16" s="15" customFormat="1" ht="20.25">
      <c r="H3" s="44"/>
      <c r="I3" s="44"/>
      <c r="J3" s="44"/>
      <c r="K3" s="44"/>
      <c r="L3" s="44"/>
      <c r="M3" s="44"/>
      <c r="N3" s="44"/>
      <c r="O3" s="44"/>
      <c r="P3" s="44"/>
    </row>
    <row r="4" spans="3:23" ht="15.75">
      <c r="C4" s="749" t="s">
        <v>814</v>
      </c>
      <c r="D4" s="749"/>
      <c r="E4" s="749"/>
      <c r="F4" s="749"/>
      <c r="G4" s="749"/>
      <c r="H4" s="749"/>
      <c r="I4" s="749"/>
      <c r="J4" s="749"/>
      <c r="K4" s="749"/>
      <c r="L4" s="749"/>
      <c r="M4" s="749"/>
      <c r="N4" s="749"/>
      <c r="O4" s="749"/>
      <c r="P4" s="749"/>
      <c r="Q4" s="749"/>
      <c r="R4" s="47"/>
      <c r="S4" s="111"/>
      <c r="T4" s="111"/>
      <c r="U4" s="111"/>
      <c r="V4" s="111"/>
      <c r="W4" s="106"/>
    </row>
    <row r="5" spans="3:23" ht="15">
      <c r="C5" s="74"/>
      <c r="D5" s="74"/>
      <c r="E5" s="74"/>
      <c r="F5" s="74"/>
      <c r="G5" s="74"/>
      <c r="H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</row>
    <row r="6" spans="1:2" ht="15">
      <c r="A6" s="77" t="s">
        <v>158</v>
      </c>
      <c r="B6" s="85"/>
    </row>
    <row r="7" ht="15">
      <c r="B7" s="321"/>
    </row>
    <row r="8" spans="1:22" s="77" customFormat="1" ht="24.75" customHeight="1">
      <c r="A8" s="758" t="s">
        <v>2</v>
      </c>
      <c r="B8" s="1111" t="s">
        <v>3</v>
      </c>
      <c r="C8" s="1107" t="s">
        <v>815</v>
      </c>
      <c r="D8" s="1108"/>
      <c r="E8" s="1108"/>
      <c r="F8" s="1108"/>
      <c r="G8" s="1107" t="s">
        <v>819</v>
      </c>
      <c r="H8" s="1108"/>
      <c r="I8" s="1108"/>
      <c r="J8" s="1108"/>
      <c r="K8" s="1107" t="s">
        <v>820</v>
      </c>
      <c r="L8" s="1108"/>
      <c r="M8" s="1108"/>
      <c r="N8" s="1108"/>
      <c r="O8" s="1107" t="s">
        <v>821</v>
      </c>
      <c r="P8" s="1108"/>
      <c r="Q8" s="1108"/>
      <c r="R8" s="1108"/>
      <c r="S8" s="1124" t="s">
        <v>17</v>
      </c>
      <c r="T8" s="1125"/>
      <c r="U8" s="1125"/>
      <c r="V8" s="1125"/>
    </row>
    <row r="9" spans="1:22" s="78" customFormat="1" ht="29.25" customHeight="1">
      <c r="A9" s="758"/>
      <c r="B9" s="1111"/>
      <c r="C9" s="1126" t="s">
        <v>816</v>
      </c>
      <c r="D9" s="1128" t="s">
        <v>818</v>
      </c>
      <c r="E9" s="1129"/>
      <c r="F9" s="1130"/>
      <c r="G9" s="1126" t="s">
        <v>816</v>
      </c>
      <c r="H9" s="1128" t="s">
        <v>818</v>
      </c>
      <c r="I9" s="1129"/>
      <c r="J9" s="1130"/>
      <c r="K9" s="1126" t="s">
        <v>816</v>
      </c>
      <c r="L9" s="1128" t="s">
        <v>818</v>
      </c>
      <c r="M9" s="1129"/>
      <c r="N9" s="1130"/>
      <c r="O9" s="1126" t="s">
        <v>816</v>
      </c>
      <c r="P9" s="1128" t="s">
        <v>818</v>
      </c>
      <c r="Q9" s="1129"/>
      <c r="R9" s="1130"/>
      <c r="S9" s="1126" t="s">
        <v>816</v>
      </c>
      <c r="T9" s="1128" t="s">
        <v>818</v>
      </c>
      <c r="U9" s="1129"/>
      <c r="V9" s="1130"/>
    </row>
    <row r="10" spans="1:22" s="78" customFormat="1" ht="46.5" customHeight="1">
      <c r="A10" s="758"/>
      <c r="B10" s="1111"/>
      <c r="C10" s="1127"/>
      <c r="D10" s="72" t="s">
        <v>817</v>
      </c>
      <c r="E10" s="72" t="s">
        <v>200</v>
      </c>
      <c r="F10" s="72" t="s">
        <v>17</v>
      </c>
      <c r="G10" s="1127"/>
      <c r="H10" s="72" t="s">
        <v>817</v>
      </c>
      <c r="I10" s="72" t="s">
        <v>200</v>
      </c>
      <c r="J10" s="72" t="s">
        <v>17</v>
      </c>
      <c r="K10" s="1127"/>
      <c r="L10" s="72" t="s">
        <v>817</v>
      </c>
      <c r="M10" s="72" t="s">
        <v>200</v>
      </c>
      <c r="N10" s="72" t="s">
        <v>17</v>
      </c>
      <c r="O10" s="1127"/>
      <c r="P10" s="72" t="s">
        <v>817</v>
      </c>
      <c r="Q10" s="72" t="s">
        <v>200</v>
      </c>
      <c r="R10" s="72" t="s">
        <v>17</v>
      </c>
      <c r="S10" s="1127"/>
      <c r="T10" s="72" t="s">
        <v>817</v>
      </c>
      <c r="U10" s="72" t="s">
        <v>200</v>
      </c>
      <c r="V10" s="72" t="s">
        <v>17</v>
      </c>
    </row>
    <row r="11" spans="1:22" s="147" customFormat="1" ht="15.75" customHeight="1">
      <c r="A11" s="322">
        <v>1</v>
      </c>
      <c r="B11" s="146">
        <v>2</v>
      </c>
      <c r="C11" s="146">
        <v>3</v>
      </c>
      <c r="D11" s="322">
        <v>4</v>
      </c>
      <c r="E11" s="146">
        <v>5</v>
      </c>
      <c r="F11" s="146">
        <v>6</v>
      </c>
      <c r="G11" s="322">
        <v>7</v>
      </c>
      <c r="H11" s="146">
        <v>8</v>
      </c>
      <c r="I11" s="146">
        <v>9</v>
      </c>
      <c r="J11" s="322">
        <v>10</v>
      </c>
      <c r="K11" s="146">
        <v>11</v>
      </c>
      <c r="L11" s="146">
        <v>12</v>
      </c>
      <c r="M11" s="322">
        <v>13</v>
      </c>
      <c r="N11" s="146">
        <v>14</v>
      </c>
      <c r="O11" s="146">
        <v>15</v>
      </c>
      <c r="P11" s="322">
        <v>16</v>
      </c>
      <c r="Q11" s="146">
        <v>17</v>
      </c>
      <c r="R11" s="146">
        <v>18</v>
      </c>
      <c r="S11" s="322">
        <v>19</v>
      </c>
      <c r="T11" s="146">
        <v>20</v>
      </c>
      <c r="U11" s="146">
        <v>21</v>
      </c>
      <c r="V11" s="322">
        <v>22</v>
      </c>
    </row>
    <row r="12" spans="1:22" ht="15">
      <c r="A12" s="114">
        <v>1</v>
      </c>
      <c r="B12" s="1131" t="s">
        <v>951</v>
      </c>
      <c r="C12" s="1132"/>
      <c r="D12" s="1132"/>
      <c r="E12" s="1132"/>
      <c r="F12" s="1132"/>
      <c r="G12" s="1132"/>
      <c r="H12" s="1132"/>
      <c r="I12" s="1132"/>
      <c r="J12" s="1132"/>
      <c r="K12" s="1132"/>
      <c r="L12" s="1132"/>
      <c r="M12" s="1132"/>
      <c r="N12" s="1132"/>
      <c r="O12" s="1132"/>
      <c r="P12" s="1132"/>
      <c r="Q12" s="1132"/>
      <c r="R12" s="1132"/>
      <c r="S12" s="1132"/>
      <c r="T12" s="1132"/>
      <c r="U12" s="1132"/>
      <c r="V12" s="1133"/>
    </row>
    <row r="13" spans="1:22" ht="15">
      <c r="A13" s="114">
        <v>2</v>
      </c>
      <c r="B13" s="1134"/>
      <c r="C13" s="1135"/>
      <c r="D13" s="1135"/>
      <c r="E13" s="1135"/>
      <c r="F13" s="1135"/>
      <c r="G13" s="1135"/>
      <c r="H13" s="1135"/>
      <c r="I13" s="1135"/>
      <c r="J13" s="1135"/>
      <c r="K13" s="1135"/>
      <c r="L13" s="1135"/>
      <c r="M13" s="1135"/>
      <c r="N13" s="1135"/>
      <c r="O13" s="1135"/>
      <c r="P13" s="1135"/>
      <c r="Q13" s="1135"/>
      <c r="R13" s="1135"/>
      <c r="S13" s="1135"/>
      <c r="T13" s="1135"/>
      <c r="U13" s="1135"/>
      <c r="V13" s="1136"/>
    </row>
    <row r="14" spans="1:22" ht="15">
      <c r="A14" s="114">
        <v>3</v>
      </c>
      <c r="B14" s="1134"/>
      <c r="C14" s="1135"/>
      <c r="D14" s="1135"/>
      <c r="E14" s="1135"/>
      <c r="F14" s="1135"/>
      <c r="G14" s="1135"/>
      <c r="H14" s="1135"/>
      <c r="I14" s="1135"/>
      <c r="J14" s="1135"/>
      <c r="K14" s="1135"/>
      <c r="L14" s="1135"/>
      <c r="M14" s="1135"/>
      <c r="N14" s="1135"/>
      <c r="O14" s="1135"/>
      <c r="P14" s="1135"/>
      <c r="Q14" s="1135"/>
      <c r="R14" s="1135"/>
      <c r="S14" s="1135"/>
      <c r="T14" s="1135"/>
      <c r="U14" s="1135"/>
      <c r="V14" s="1136"/>
    </row>
    <row r="15" spans="1:22" ht="15">
      <c r="A15" s="114">
        <v>4</v>
      </c>
      <c r="B15" s="1134"/>
      <c r="C15" s="1135"/>
      <c r="D15" s="1135"/>
      <c r="E15" s="1135"/>
      <c r="F15" s="1135"/>
      <c r="G15" s="1135"/>
      <c r="H15" s="1135"/>
      <c r="I15" s="1135"/>
      <c r="J15" s="1135"/>
      <c r="K15" s="1135"/>
      <c r="L15" s="1135"/>
      <c r="M15" s="1135"/>
      <c r="N15" s="1135"/>
      <c r="O15" s="1135"/>
      <c r="P15" s="1135"/>
      <c r="Q15" s="1135"/>
      <c r="R15" s="1135"/>
      <c r="S15" s="1135"/>
      <c r="T15" s="1135"/>
      <c r="U15" s="1135"/>
      <c r="V15" s="1136"/>
    </row>
    <row r="16" spans="1:22" ht="15">
      <c r="A16" s="114">
        <v>5</v>
      </c>
      <c r="B16" s="1134"/>
      <c r="C16" s="1135"/>
      <c r="D16" s="1135"/>
      <c r="E16" s="1135"/>
      <c r="F16" s="1135"/>
      <c r="G16" s="1135"/>
      <c r="H16" s="1135"/>
      <c r="I16" s="1135"/>
      <c r="J16" s="1135"/>
      <c r="K16" s="1135"/>
      <c r="L16" s="1135"/>
      <c r="M16" s="1135"/>
      <c r="N16" s="1135"/>
      <c r="O16" s="1135"/>
      <c r="P16" s="1135"/>
      <c r="Q16" s="1135"/>
      <c r="R16" s="1135"/>
      <c r="S16" s="1135"/>
      <c r="T16" s="1135"/>
      <c r="U16" s="1135"/>
      <c r="V16" s="1136"/>
    </row>
    <row r="17" spans="1:22" ht="15">
      <c r="A17" s="114">
        <v>6</v>
      </c>
      <c r="B17" s="1134"/>
      <c r="C17" s="1135"/>
      <c r="D17" s="1135"/>
      <c r="E17" s="1135"/>
      <c r="F17" s="1135"/>
      <c r="G17" s="1135"/>
      <c r="H17" s="1135"/>
      <c r="I17" s="1135"/>
      <c r="J17" s="1135"/>
      <c r="K17" s="1135"/>
      <c r="L17" s="1135"/>
      <c r="M17" s="1135"/>
      <c r="N17" s="1135"/>
      <c r="O17" s="1135"/>
      <c r="P17" s="1135"/>
      <c r="Q17" s="1135"/>
      <c r="R17" s="1135"/>
      <c r="S17" s="1135"/>
      <c r="T17" s="1135"/>
      <c r="U17" s="1135"/>
      <c r="V17" s="1136"/>
    </row>
    <row r="18" spans="1:22" ht="15">
      <c r="A18" s="114">
        <v>7</v>
      </c>
      <c r="B18" s="1134"/>
      <c r="C18" s="1135"/>
      <c r="D18" s="1135"/>
      <c r="E18" s="1135"/>
      <c r="F18" s="1135"/>
      <c r="G18" s="1135"/>
      <c r="H18" s="1135"/>
      <c r="I18" s="1135"/>
      <c r="J18" s="1135"/>
      <c r="K18" s="1135"/>
      <c r="L18" s="1135"/>
      <c r="M18" s="1135"/>
      <c r="N18" s="1135"/>
      <c r="O18" s="1135"/>
      <c r="P18" s="1135"/>
      <c r="Q18" s="1135"/>
      <c r="R18" s="1135"/>
      <c r="S18" s="1135"/>
      <c r="T18" s="1135"/>
      <c r="U18" s="1135"/>
      <c r="V18" s="1136"/>
    </row>
    <row r="19" spans="1:22" ht="15">
      <c r="A19" s="114">
        <v>8</v>
      </c>
      <c r="B19" s="1134"/>
      <c r="C19" s="1135"/>
      <c r="D19" s="1135"/>
      <c r="E19" s="1135"/>
      <c r="F19" s="1135"/>
      <c r="G19" s="1135"/>
      <c r="H19" s="1135"/>
      <c r="I19" s="1135"/>
      <c r="J19" s="1135"/>
      <c r="K19" s="1135"/>
      <c r="L19" s="1135"/>
      <c r="M19" s="1135"/>
      <c r="N19" s="1135"/>
      <c r="O19" s="1135"/>
      <c r="P19" s="1135"/>
      <c r="Q19" s="1135"/>
      <c r="R19" s="1135"/>
      <c r="S19" s="1135"/>
      <c r="T19" s="1135"/>
      <c r="U19" s="1135"/>
      <c r="V19" s="1136"/>
    </row>
    <row r="20" spans="1:22" ht="15">
      <c r="A20" s="114">
        <v>9</v>
      </c>
      <c r="B20" s="1134"/>
      <c r="C20" s="1135"/>
      <c r="D20" s="1135"/>
      <c r="E20" s="1135"/>
      <c r="F20" s="1135"/>
      <c r="G20" s="1135"/>
      <c r="H20" s="1135"/>
      <c r="I20" s="1135"/>
      <c r="J20" s="1135"/>
      <c r="K20" s="1135"/>
      <c r="L20" s="1135"/>
      <c r="M20" s="1135"/>
      <c r="N20" s="1135"/>
      <c r="O20" s="1135"/>
      <c r="P20" s="1135"/>
      <c r="Q20" s="1135"/>
      <c r="R20" s="1135"/>
      <c r="S20" s="1135"/>
      <c r="T20" s="1135"/>
      <c r="U20" s="1135"/>
      <c r="V20" s="1136"/>
    </row>
    <row r="21" spans="1:22" ht="15">
      <c r="A21" s="114">
        <v>10</v>
      </c>
      <c r="B21" s="1134"/>
      <c r="C21" s="1135"/>
      <c r="D21" s="1135"/>
      <c r="E21" s="1135"/>
      <c r="F21" s="1135"/>
      <c r="G21" s="1135"/>
      <c r="H21" s="1135"/>
      <c r="I21" s="1135"/>
      <c r="J21" s="1135"/>
      <c r="K21" s="1135"/>
      <c r="L21" s="1135"/>
      <c r="M21" s="1135"/>
      <c r="N21" s="1135"/>
      <c r="O21" s="1135"/>
      <c r="P21" s="1135"/>
      <c r="Q21" s="1135"/>
      <c r="R21" s="1135"/>
      <c r="S21" s="1135"/>
      <c r="T21" s="1135"/>
      <c r="U21" s="1135"/>
      <c r="V21" s="1136"/>
    </row>
    <row r="22" spans="1:22" ht="15">
      <c r="A22" s="114">
        <v>11</v>
      </c>
      <c r="B22" s="1134"/>
      <c r="C22" s="1135"/>
      <c r="D22" s="1135"/>
      <c r="E22" s="1135"/>
      <c r="F22" s="1135"/>
      <c r="G22" s="1135"/>
      <c r="H22" s="1135"/>
      <c r="I22" s="1135"/>
      <c r="J22" s="1135"/>
      <c r="K22" s="1135"/>
      <c r="L22" s="1135"/>
      <c r="M22" s="1135"/>
      <c r="N22" s="1135"/>
      <c r="O22" s="1135"/>
      <c r="P22" s="1135"/>
      <c r="Q22" s="1135"/>
      <c r="R22" s="1135"/>
      <c r="S22" s="1135"/>
      <c r="T22" s="1135"/>
      <c r="U22" s="1135"/>
      <c r="V22" s="1136"/>
    </row>
    <row r="23" spans="1:22" ht="15">
      <c r="A23" s="114">
        <v>12</v>
      </c>
      <c r="B23" s="1134"/>
      <c r="C23" s="1135"/>
      <c r="D23" s="1135"/>
      <c r="E23" s="1135"/>
      <c r="F23" s="1135"/>
      <c r="G23" s="1135"/>
      <c r="H23" s="1135"/>
      <c r="I23" s="1135"/>
      <c r="J23" s="1135"/>
      <c r="K23" s="1135"/>
      <c r="L23" s="1135"/>
      <c r="M23" s="1135"/>
      <c r="N23" s="1135"/>
      <c r="O23" s="1135"/>
      <c r="P23" s="1135"/>
      <c r="Q23" s="1135"/>
      <c r="R23" s="1135"/>
      <c r="S23" s="1135"/>
      <c r="T23" s="1135"/>
      <c r="U23" s="1135"/>
      <c r="V23" s="1136"/>
    </row>
    <row r="24" spans="1:22" ht="15">
      <c r="A24" s="114">
        <v>13</v>
      </c>
      <c r="B24" s="1134"/>
      <c r="C24" s="1135"/>
      <c r="D24" s="1135"/>
      <c r="E24" s="1135"/>
      <c r="F24" s="1135"/>
      <c r="G24" s="1135"/>
      <c r="H24" s="1135"/>
      <c r="I24" s="1135"/>
      <c r="J24" s="1135"/>
      <c r="K24" s="1135"/>
      <c r="L24" s="1135"/>
      <c r="M24" s="1135"/>
      <c r="N24" s="1135"/>
      <c r="O24" s="1135"/>
      <c r="P24" s="1135"/>
      <c r="Q24" s="1135"/>
      <c r="R24" s="1135"/>
      <c r="S24" s="1135"/>
      <c r="T24" s="1135"/>
      <c r="U24" s="1135"/>
      <c r="V24" s="1136"/>
    </row>
    <row r="25" spans="1:22" ht="15">
      <c r="A25" s="114">
        <v>14</v>
      </c>
      <c r="B25" s="1137"/>
      <c r="C25" s="1138"/>
      <c r="D25" s="1138"/>
      <c r="E25" s="1138"/>
      <c r="F25" s="1138"/>
      <c r="G25" s="1138"/>
      <c r="H25" s="1138"/>
      <c r="I25" s="1138"/>
      <c r="J25" s="1138"/>
      <c r="K25" s="1138"/>
      <c r="L25" s="1138"/>
      <c r="M25" s="1138"/>
      <c r="N25" s="1138"/>
      <c r="O25" s="1138"/>
      <c r="P25" s="1138"/>
      <c r="Q25" s="1138"/>
      <c r="R25" s="1138"/>
      <c r="S25" s="1138"/>
      <c r="T25" s="1138"/>
      <c r="U25" s="1138"/>
      <c r="V25" s="1139"/>
    </row>
    <row r="26" spans="1:48" s="79" customFormat="1" ht="15">
      <c r="A26" s="282" t="s">
        <v>7</v>
      </c>
      <c r="B26" s="80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</row>
    <row r="27" spans="1:22" ht="15">
      <c r="A27" s="282" t="s">
        <v>7</v>
      </c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</row>
    <row r="28" spans="1:22" ht="15">
      <c r="A28" s="282" t="s">
        <v>17</v>
      </c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</row>
    <row r="30" spans="1:22" s="15" customFormat="1" ht="15.75">
      <c r="A30" s="14" t="s">
        <v>12</v>
      </c>
      <c r="G30" s="14"/>
      <c r="H30" s="14"/>
      <c r="K30" s="14"/>
      <c r="L30" s="14"/>
      <c r="M30" s="14"/>
      <c r="N30" s="14"/>
      <c r="O30" s="14"/>
      <c r="P30" s="14"/>
      <c r="Q30" s="14"/>
      <c r="R30" s="14"/>
      <c r="S30" s="794" t="s">
        <v>929</v>
      </c>
      <c r="T30" s="794"/>
      <c r="U30" s="794"/>
      <c r="V30" s="83"/>
    </row>
    <row r="31" spans="11:22" s="15" customFormat="1" ht="15.75">
      <c r="K31" s="36"/>
      <c r="L31" s="36"/>
      <c r="M31" s="36"/>
      <c r="N31" s="36"/>
      <c r="O31" s="36"/>
      <c r="P31" s="36"/>
      <c r="Q31" s="36"/>
      <c r="R31" s="36"/>
      <c r="S31" s="794" t="s">
        <v>476</v>
      </c>
      <c r="T31" s="794"/>
      <c r="U31" s="794"/>
      <c r="V31" s="36"/>
    </row>
    <row r="32" spans="10:22" s="15" customFormat="1" ht="15.75">
      <c r="J32" s="36"/>
      <c r="K32" s="36"/>
      <c r="L32" s="36"/>
      <c r="M32" s="36"/>
      <c r="N32" s="36"/>
      <c r="O32" s="36"/>
      <c r="P32" s="36"/>
      <c r="Q32" s="36"/>
      <c r="R32" s="36"/>
      <c r="S32" s="794" t="s">
        <v>1089</v>
      </c>
      <c r="T32" s="794"/>
      <c r="U32" s="794"/>
      <c r="V32" s="36"/>
    </row>
    <row r="33" spans="1:22" s="15" customFormat="1" ht="12.75">
      <c r="A33" s="14"/>
      <c r="B33" s="14"/>
      <c r="K33" s="14"/>
      <c r="L33" s="14"/>
      <c r="M33" s="14"/>
      <c r="N33" s="14"/>
      <c r="O33" s="14"/>
      <c r="P33" s="14"/>
      <c r="Q33" s="751"/>
      <c r="R33" s="751"/>
      <c r="S33" s="751"/>
      <c r="T33" s="751"/>
      <c r="U33" s="751"/>
      <c r="V33" s="751"/>
    </row>
  </sheetData>
  <sheetProtection/>
  <mergeCells count="25">
    <mergeCell ref="S31:U31"/>
    <mergeCell ref="O8:R8"/>
    <mergeCell ref="D9:F9"/>
    <mergeCell ref="G9:G10"/>
    <mergeCell ref="H9:J9"/>
    <mergeCell ref="K9:K10"/>
    <mergeCell ref="S30:U30"/>
    <mergeCell ref="B12:V25"/>
    <mergeCell ref="C9:C10"/>
    <mergeCell ref="A8:A10"/>
    <mergeCell ref="B8:B10"/>
    <mergeCell ref="C8:F8"/>
    <mergeCell ref="G8:J8"/>
    <mergeCell ref="K8:N8"/>
    <mergeCell ref="L9:N9"/>
    <mergeCell ref="S32:U32"/>
    <mergeCell ref="U1:V1"/>
    <mergeCell ref="E2:P2"/>
    <mergeCell ref="C4:Q4"/>
    <mergeCell ref="S8:V8"/>
    <mergeCell ref="Q33:V33"/>
    <mergeCell ref="O9:O10"/>
    <mergeCell ref="P9:R9"/>
    <mergeCell ref="S9:S10"/>
    <mergeCell ref="T9:V9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65" r:id="rId1"/>
</worksheet>
</file>

<file path=xl/worksheets/sheet6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34"/>
  <sheetViews>
    <sheetView view="pageBreakPreview" zoomScale="90" zoomScaleNormal="90" zoomScaleSheetLayoutView="90" zoomScalePageLayoutView="0" workbookViewId="0" topLeftCell="A4">
      <selection activeCell="S31" sqref="S31:U33"/>
    </sheetView>
  </sheetViews>
  <sheetFormatPr defaultColWidth="9.140625" defaultRowHeight="12.75"/>
  <cols>
    <col min="1" max="1" width="9.140625" style="73" customWidth="1"/>
    <col min="2" max="2" width="11.28125" style="73" customWidth="1"/>
    <col min="3" max="3" width="9.7109375" style="73" customWidth="1"/>
    <col min="4" max="4" width="8.140625" style="73" customWidth="1"/>
    <col min="5" max="5" width="7.421875" style="73" customWidth="1"/>
    <col min="6" max="6" width="9.140625" style="73" customWidth="1"/>
    <col min="7" max="7" width="9.57421875" style="73" customWidth="1"/>
    <col min="8" max="8" width="8.140625" style="73" customWidth="1"/>
    <col min="9" max="9" width="6.8515625" style="73" customWidth="1"/>
    <col min="10" max="10" width="9.28125" style="73" customWidth="1"/>
    <col min="11" max="11" width="10.57421875" style="73" customWidth="1"/>
    <col min="12" max="12" width="8.7109375" style="73" customWidth="1"/>
    <col min="13" max="13" width="7.421875" style="73" customWidth="1"/>
    <col min="14" max="14" width="8.57421875" style="73" customWidth="1"/>
    <col min="15" max="15" width="8.7109375" style="73" customWidth="1"/>
    <col min="16" max="16" width="8.57421875" style="73" customWidth="1"/>
    <col min="17" max="17" width="7.8515625" style="73" customWidth="1"/>
    <col min="18" max="18" width="8.57421875" style="73" customWidth="1"/>
    <col min="19" max="20" width="10.57421875" style="73" customWidth="1"/>
    <col min="21" max="21" width="11.140625" style="73" customWidth="1"/>
    <col min="22" max="22" width="10.7109375" style="73" bestFit="1" customWidth="1"/>
    <col min="23" max="16384" width="9.140625" style="73" customWidth="1"/>
  </cols>
  <sheetData>
    <row r="1" spans="3:24" s="15" customFormat="1" ht="15.75">
      <c r="C1" s="45"/>
      <c r="D1" s="45"/>
      <c r="E1" s="45"/>
      <c r="F1" s="45"/>
      <c r="G1" s="45"/>
      <c r="H1" s="45"/>
      <c r="I1" s="106" t="s">
        <v>0</v>
      </c>
      <c r="J1" s="106"/>
      <c r="S1" s="41"/>
      <c r="T1" s="41"/>
      <c r="U1" s="860" t="s">
        <v>823</v>
      </c>
      <c r="V1" s="860"/>
      <c r="W1" s="43"/>
      <c r="X1" s="43"/>
    </row>
    <row r="2" spans="5:16" s="15" customFormat="1" ht="20.25">
      <c r="E2" s="748" t="s">
        <v>697</v>
      </c>
      <c r="F2" s="748"/>
      <c r="G2" s="748"/>
      <c r="H2" s="748"/>
      <c r="I2" s="748"/>
      <c r="J2" s="748"/>
      <c r="K2" s="748"/>
      <c r="L2" s="748"/>
      <c r="M2" s="748"/>
      <c r="N2" s="748"/>
      <c r="O2" s="748"/>
      <c r="P2" s="748"/>
    </row>
    <row r="3" spans="8:16" s="15" customFormat="1" ht="20.25">
      <c r="H3" s="44"/>
      <c r="I3" s="44"/>
      <c r="J3" s="44"/>
      <c r="K3" s="44"/>
      <c r="L3" s="44"/>
      <c r="M3" s="44"/>
      <c r="N3" s="44"/>
      <c r="O3" s="44"/>
      <c r="P3" s="44"/>
    </row>
    <row r="4" spans="3:23" ht="15.75">
      <c r="C4" s="749" t="s">
        <v>822</v>
      </c>
      <c r="D4" s="749"/>
      <c r="E4" s="749"/>
      <c r="F4" s="749"/>
      <c r="G4" s="749"/>
      <c r="H4" s="749"/>
      <c r="I4" s="749"/>
      <c r="J4" s="749"/>
      <c r="K4" s="749"/>
      <c r="L4" s="749"/>
      <c r="M4" s="749"/>
      <c r="N4" s="749"/>
      <c r="O4" s="749"/>
      <c r="P4" s="749"/>
      <c r="Q4" s="749"/>
      <c r="R4" s="47"/>
      <c r="S4" s="111"/>
      <c r="T4" s="111"/>
      <c r="U4" s="111"/>
      <c r="V4" s="111"/>
      <c r="W4" s="106"/>
    </row>
    <row r="5" spans="3:23" ht="15">
      <c r="C5" s="74"/>
      <c r="D5" s="74"/>
      <c r="E5" s="74"/>
      <c r="F5" s="74"/>
      <c r="G5" s="74"/>
      <c r="H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</row>
    <row r="6" spans="1:2" ht="15">
      <c r="A6" s="77" t="s">
        <v>158</v>
      </c>
      <c r="B6" s="85"/>
    </row>
    <row r="7" ht="15">
      <c r="B7" s="321"/>
    </row>
    <row r="8" spans="1:22" s="77" customFormat="1" ht="24.75" customHeight="1">
      <c r="A8" s="758" t="s">
        <v>2</v>
      </c>
      <c r="B8" s="1111" t="s">
        <v>3</v>
      </c>
      <c r="C8" s="1107" t="s">
        <v>815</v>
      </c>
      <c r="D8" s="1108"/>
      <c r="E8" s="1108"/>
      <c r="F8" s="1108"/>
      <c r="G8" s="1107" t="s">
        <v>819</v>
      </c>
      <c r="H8" s="1108"/>
      <c r="I8" s="1108"/>
      <c r="J8" s="1108"/>
      <c r="K8" s="1107" t="s">
        <v>820</v>
      </c>
      <c r="L8" s="1108"/>
      <c r="M8" s="1108"/>
      <c r="N8" s="1108"/>
      <c r="O8" s="1107" t="s">
        <v>821</v>
      </c>
      <c r="P8" s="1108"/>
      <c r="Q8" s="1108"/>
      <c r="R8" s="1108"/>
      <c r="S8" s="1124" t="s">
        <v>17</v>
      </c>
      <c r="T8" s="1125"/>
      <c r="U8" s="1125"/>
      <c r="V8" s="1125"/>
    </row>
    <row r="9" spans="1:22" s="78" customFormat="1" ht="29.25" customHeight="1">
      <c r="A9" s="758"/>
      <c r="B9" s="1111"/>
      <c r="C9" s="1126" t="s">
        <v>816</v>
      </c>
      <c r="D9" s="1128" t="s">
        <v>818</v>
      </c>
      <c r="E9" s="1129"/>
      <c r="F9" s="1130"/>
      <c r="G9" s="1126" t="s">
        <v>816</v>
      </c>
      <c r="H9" s="1128" t="s">
        <v>818</v>
      </c>
      <c r="I9" s="1129"/>
      <c r="J9" s="1130"/>
      <c r="K9" s="1126" t="s">
        <v>816</v>
      </c>
      <c r="L9" s="1128" t="s">
        <v>818</v>
      </c>
      <c r="M9" s="1129"/>
      <c r="N9" s="1130"/>
      <c r="O9" s="1126" t="s">
        <v>816</v>
      </c>
      <c r="P9" s="1128" t="s">
        <v>818</v>
      </c>
      <c r="Q9" s="1129"/>
      <c r="R9" s="1130"/>
      <c r="S9" s="1126" t="s">
        <v>816</v>
      </c>
      <c r="T9" s="1128" t="s">
        <v>818</v>
      </c>
      <c r="U9" s="1129"/>
      <c r="V9" s="1130"/>
    </row>
    <row r="10" spans="1:22" s="78" customFormat="1" ht="46.5" customHeight="1">
      <c r="A10" s="758"/>
      <c r="B10" s="1111"/>
      <c r="C10" s="1127"/>
      <c r="D10" s="72" t="s">
        <v>817</v>
      </c>
      <c r="E10" s="72" t="s">
        <v>200</v>
      </c>
      <c r="F10" s="72" t="s">
        <v>17</v>
      </c>
      <c r="G10" s="1127"/>
      <c r="H10" s="72" t="s">
        <v>817</v>
      </c>
      <c r="I10" s="72" t="s">
        <v>200</v>
      </c>
      <c r="J10" s="72" t="s">
        <v>17</v>
      </c>
      <c r="K10" s="1127"/>
      <c r="L10" s="72" t="s">
        <v>817</v>
      </c>
      <c r="M10" s="72" t="s">
        <v>200</v>
      </c>
      <c r="N10" s="72" t="s">
        <v>17</v>
      </c>
      <c r="O10" s="1127"/>
      <c r="P10" s="72" t="s">
        <v>817</v>
      </c>
      <c r="Q10" s="72" t="s">
        <v>200</v>
      </c>
      <c r="R10" s="72" t="s">
        <v>17</v>
      </c>
      <c r="S10" s="1127"/>
      <c r="T10" s="72" t="s">
        <v>817</v>
      </c>
      <c r="U10" s="72" t="s">
        <v>200</v>
      </c>
      <c r="V10" s="72" t="s">
        <v>17</v>
      </c>
    </row>
    <row r="11" spans="1:22" s="147" customFormat="1" ht="15.75" customHeight="1">
      <c r="A11" s="322">
        <v>1</v>
      </c>
      <c r="B11" s="146">
        <v>2</v>
      </c>
      <c r="C11" s="146">
        <v>3</v>
      </c>
      <c r="D11" s="322">
        <v>4</v>
      </c>
      <c r="E11" s="146">
        <v>5</v>
      </c>
      <c r="F11" s="146">
        <v>6</v>
      </c>
      <c r="G11" s="322">
        <v>7</v>
      </c>
      <c r="H11" s="146">
        <v>8</v>
      </c>
      <c r="I11" s="146">
        <v>9</v>
      </c>
      <c r="J11" s="322">
        <v>10</v>
      </c>
      <c r="K11" s="146">
        <v>11</v>
      </c>
      <c r="L11" s="146">
        <v>12</v>
      </c>
      <c r="M11" s="322">
        <v>13</v>
      </c>
      <c r="N11" s="146">
        <v>14</v>
      </c>
      <c r="O11" s="146">
        <v>15</v>
      </c>
      <c r="P11" s="322">
        <v>16</v>
      </c>
      <c r="Q11" s="146">
        <v>17</v>
      </c>
      <c r="R11" s="146">
        <v>18</v>
      </c>
      <c r="S11" s="322">
        <v>19</v>
      </c>
      <c r="T11" s="146">
        <v>20</v>
      </c>
      <c r="U11" s="146">
        <v>21</v>
      </c>
      <c r="V11" s="322">
        <v>22</v>
      </c>
    </row>
    <row r="12" spans="1:22" ht="15">
      <c r="A12" s="114">
        <v>1</v>
      </c>
      <c r="B12" s="1131" t="s">
        <v>951</v>
      </c>
      <c r="C12" s="1132"/>
      <c r="D12" s="1132"/>
      <c r="E12" s="1132"/>
      <c r="F12" s="1132"/>
      <c r="G12" s="1132"/>
      <c r="H12" s="1132"/>
      <c r="I12" s="1132"/>
      <c r="J12" s="1132"/>
      <c r="K12" s="1132"/>
      <c r="L12" s="1132"/>
      <c r="M12" s="1132"/>
      <c r="N12" s="1132"/>
      <c r="O12" s="1132"/>
      <c r="P12" s="1132"/>
      <c r="Q12" s="1132"/>
      <c r="R12" s="1132"/>
      <c r="S12" s="1132"/>
      <c r="T12" s="1132"/>
      <c r="U12" s="1132"/>
      <c r="V12" s="1133"/>
    </row>
    <row r="13" spans="1:22" ht="15">
      <c r="A13" s="114">
        <v>2</v>
      </c>
      <c r="B13" s="1134"/>
      <c r="C13" s="1135"/>
      <c r="D13" s="1135"/>
      <c r="E13" s="1135"/>
      <c r="F13" s="1135"/>
      <c r="G13" s="1135"/>
      <c r="H13" s="1135"/>
      <c r="I13" s="1135"/>
      <c r="J13" s="1135"/>
      <c r="K13" s="1135"/>
      <c r="L13" s="1135"/>
      <c r="M13" s="1135"/>
      <c r="N13" s="1135"/>
      <c r="O13" s="1135"/>
      <c r="P13" s="1135"/>
      <c r="Q13" s="1135"/>
      <c r="R13" s="1135"/>
      <c r="S13" s="1135"/>
      <c r="T13" s="1135"/>
      <c r="U13" s="1135"/>
      <c r="V13" s="1136"/>
    </row>
    <row r="14" spans="1:22" ht="15">
      <c r="A14" s="114">
        <v>3</v>
      </c>
      <c r="B14" s="1134"/>
      <c r="C14" s="1135"/>
      <c r="D14" s="1135"/>
      <c r="E14" s="1135"/>
      <c r="F14" s="1135"/>
      <c r="G14" s="1135"/>
      <c r="H14" s="1135"/>
      <c r="I14" s="1135"/>
      <c r="J14" s="1135"/>
      <c r="K14" s="1135"/>
      <c r="L14" s="1135"/>
      <c r="M14" s="1135"/>
      <c r="N14" s="1135"/>
      <c r="O14" s="1135"/>
      <c r="P14" s="1135"/>
      <c r="Q14" s="1135"/>
      <c r="R14" s="1135"/>
      <c r="S14" s="1135"/>
      <c r="T14" s="1135"/>
      <c r="U14" s="1135"/>
      <c r="V14" s="1136"/>
    </row>
    <row r="15" spans="1:22" ht="15">
      <c r="A15" s="114">
        <v>4</v>
      </c>
      <c r="B15" s="1134"/>
      <c r="C15" s="1135"/>
      <c r="D15" s="1135"/>
      <c r="E15" s="1135"/>
      <c r="F15" s="1135"/>
      <c r="G15" s="1135"/>
      <c r="H15" s="1135"/>
      <c r="I15" s="1135"/>
      <c r="J15" s="1135"/>
      <c r="K15" s="1135"/>
      <c r="L15" s="1135"/>
      <c r="M15" s="1135"/>
      <c r="N15" s="1135"/>
      <c r="O15" s="1135"/>
      <c r="P15" s="1135"/>
      <c r="Q15" s="1135"/>
      <c r="R15" s="1135"/>
      <c r="S15" s="1135"/>
      <c r="T15" s="1135"/>
      <c r="U15" s="1135"/>
      <c r="V15" s="1136"/>
    </row>
    <row r="16" spans="1:22" ht="15">
      <c r="A16" s="114">
        <v>5</v>
      </c>
      <c r="B16" s="1134"/>
      <c r="C16" s="1135"/>
      <c r="D16" s="1135"/>
      <c r="E16" s="1135"/>
      <c r="F16" s="1135"/>
      <c r="G16" s="1135"/>
      <c r="H16" s="1135"/>
      <c r="I16" s="1135"/>
      <c r="J16" s="1135"/>
      <c r="K16" s="1135"/>
      <c r="L16" s="1135"/>
      <c r="M16" s="1135"/>
      <c r="N16" s="1135"/>
      <c r="O16" s="1135"/>
      <c r="P16" s="1135"/>
      <c r="Q16" s="1135"/>
      <c r="R16" s="1135"/>
      <c r="S16" s="1135"/>
      <c r="T16" s="1135"/>
      <c r="U16" s="1135"/>
      <c r="V16" s="1136"/>
    </row>
    <row r="17" spans="1:22" ht="15">
      <c r="A17" s="114">
        <v>6</v>
      </c>
      <c r="B17" s="1134"/>
      <c r="C17" s="1135"/>
      <c r="D17" s="1135"/>
      <c r="E17" s="1135"/>
      <c r="F17" s="1135"/>
      <c r="G17" s="1135"/>
      <c r="H17" s="1135"/>
      <c r="I17" s="1135"/>
      <c r="J17" s="1135"/>
      <c r="K17" s="1135"/>
      <c r="L17" s="1135"/>
      <c r="M17" s="1135"/>
      <c r="N17" s="1135"/>
      <c r="O17" s="1135"/>
      <c r="P17" s="1135"/>
      <c r="Q17" s="1135"/>
      <c r="R17" s="1135"/>
      <c r="S17" s="1135"/>
      <c r="T17" s="1135"/>
      <c r="U17" s="1135"/>
      <c r="V17" s="1136"/>
    </row>
    <row r="18" spans="1:22" ht="15">
      <c r="A18" s="114">
        <v>7</v>
      </c>
      <c r="B18" s="1134"/>
      <c r="C18" s="1135"/>
      <c r="D18" s="1135"/>
      <c r="E18" s="1135"/>
      <c r="F18" s="1135"/>
      <c r="G18" s="1135"/>
      <c r="H18" s="1135"/>
      <c r="I18" s="1135"/>
      <c r="J18" s="1135"/>
      <c r="K18" s="1135"/>
      <c r="L18" s="1135"/>
      <c r="M18" s="1135"/>
      <c r="N18" s="1135"/>
      <c r="O18" s="1135"/>
      <c r="P18" s="1135"/>
      <c r="Q18" s="1135"/>
      <c r="R18" s="1135"/>
      <c r="S18" s="1135"/>
      <c r="T18" s="1135"/>
      <c r="U18" s="1135"/>
      <c r="V18" s="1136"/>
    </row>
    <row r="19" spans="1:22" ht="15">
      <c r="A19" s="114">
        <v>8</v>
      </c>
      <c r="B19" s="1134"/>
      <c r="C19" s="1135"/>
      <c r="D19" s="1135"/>
      <c r="E19" s="1135"/>
      <c r="F19" s="1135"/>
      <c r="G19" s="1135"/>
      <c r="H19" s="1135"/>
      <c r="I19" s="1135"/>
      <c r="J19" s="1135"/>
      <c r="K19" s="1135"/>
      <c r="L19" s="1135"/>
      <c r="M19" s="1135"/>
      <c r="N19" s="1135"/>
      <c r="O19" s="1135"/>
      <c r="P19" s="1135"/>
      <c r="Q19" s="1135"/>
      <c r="R19" s="1135"/>
      <c r="S19" s="1135"/>
      <c r="T19" s="1135"/>
      <c r="U19" s="1135"/>
      <c r="V19" s="1136"/>
    </row>
    <row r="20" spans="1:22" ht="15">
      <c r="A20" s="114">
        <v>9</v>
      </c>
      <c r="B20" s="1134"/>
      <c r="C20" s="1135"/>
      <c r="D20" s="1135"/>
      <c r="E20" s="1135"/>
      <c r="F20" s="1135"/>
      <c r="G20" s="1135"/>
      <c r="H20" s="1135"/>
      <c r="I20" s="1135"/>
      <c r="J20" s="1135"/>
      <c r="K20" s="1135"/>
      <c r="L20" s="1135"/>
      <c r="M20" s="1135"/>
      <c r="N20" s="1135"/>
      <c r="O20" s="1135"/>
      <c r="P20" s="1135"/>
      <c r="Q20" s="1135"/>
      <c r="R20" s="1135"/>
      <c r="S20" s="1135"/>
      <c r="T20" s="1135"/>
      <c r="U20" s="1135"/>
      <c r="V20" s="1136"/>
    </row>
    <row r="21" spans="1:22" ht="15">
      <c r="A21" s="114">
        <v>10</v>
      </c>
      <c r="B21" s="1134"/>
      <c r="C21" s="1135"/>
      <c r="D21" s="1135"/>
      <c r="E21" s="1135"/>
      <c r="F21" s="1135"/>
      <c r="G21" s="1135"/>
      <c r="H21" s="1135"/>
      <c r="I21" s="1135"/>
      <c r="J21" s="1135"/>
      <c r="K21" s="1135"/>
      <c r="L21" s="1135"/>
      <c r="M21" s="1135"/>
      <c r="N21" s="1135"/>
      <c r="O21" s="1135"/>
      <c r="P21" s="1135"/>
      <c r="Q21" s="1135"/>
      <c r="R21" s="1135"/>
      <c r="S21" s="1135"/>
      <c r="T21" s="1135"/>
      <c r="U21" s="1135"/>
      <c r="V21" s="1136"/>
    </row>
    <row r="22" spans="1:22" ht="15">
      <c r="A22" s="114">
        <v>11</v>
      </c>
      <c r="B22" s="1134"/>
      <c r="C22" s="1135"/>
      <c r="D22" s="1135"/>
      <c r="E22" s="1135"/>
      <c r="F22" s="1135"/>
      <c r="G22" s="1135"/>
      <c r="H22" s="1135"/>
      <c r="I22" s="1135"/>
      <c r="J22" s="1135"/>
      <c r="K22" s="1135"/>
      <c r="L22" s="1135"/>
      <c r="M22" s="1135"/>
      <c r="N22" s="1135"/>
      <c r="O22" s="1135"/>
      <c r="P22" s="1135"/>
      <c r="Q22" s="1135"/>
      <c r="R22" s="1135"/>
      <c r="S22" s="1135"/>
      <c r="T22" s="1135"/>
      <c r="U22" s="1135"/>
      <c r="V22" s="1136"/>
    </row>
    <row r="23" spans="1:22" ht="15">
      <c r="A23" s="114">
        <v>12</v>
      </c>
      <c r="B23" s="1134"/>
      <c r="C23" s="1135"/>
      <c r="D23" s="1135"/>
      <c r="E23" s="1135"/>
      <c r="F23" s="1135"/>
      <c r="G23" s="1135"/>
      <c r="H23" s="1135"/>
      <c r="I23" s="1135"/>
      <c r="J23" s="1135"/>
      <c r="K23" s="1135"/>
      <c r="L23" s="1135"/>
      <c r="M23" s="1135"/>
      <c r="N23" s="1135"/>
      <c r="O23" s="1135"/>
      <c r="P23" s="1135"/>
      <c r="Q23" s="1135"/>
      <c r="R23" s="1135"/>
      <c r="S23" s="1135"/>
      <c r="T23" s="1135"/>
      <c r="U23" s="1135"/>
      <c r="V23" s="1136"/>
    </row>
    <row r="24" spans="1:22" ht="15">
      <c r="A24" s="114">
        <v>13</v>
      </c>
      <c r="B24" s="1134"/>
      <c r="C24" s="1135"/>
      <c r="D24" s="1135"/>
      <c r="E24" s="1135"/>
      <c r="F24" s="1135"/>
      <c r="G24" s="1135"/>
      <c r="H24" s="1135"/>
      <c r="I24" s="1135"/>
      <c r="J24" s="1135"/>
      <c r="K24" s="1135"/>
      <c r="L24" s="1135"/>
      <c r="M24" s="1135"/>
      <c r="N24" s="1135"/>
      <c r="O24" s="1135"/>
      <c r="P24" s="1135"/>
      <c r="Q24" s="1135"/>
      <c r="R24" s="1135"/>
      <c r="S24" s="1135"/>
      <c r="T24" s="1135"/>
      <c r="U24" s="1135"/>
      <c r="V24" s="1136"/>
    </row>
    <row r="25" spans="1:22" ht="15">
      <c r="A25" s="114">
        <v>14</v>
      </c>
      <c r="B25" s="1134"/>
      <c r="C25" s="1135"/>
      <c r="D25" s="1135"/>
      <c r="E25" s="1135"/>
      <c r="F25" s="1135"/>
      <c r="G25" s="1135"/>
      <c r="H25" s="1135"/>
      <c r="I25" s="1135"/>
      <c r="J25" s="1135"/>
      <c r="K25" s="1135"/>
      <c r="L25" s="1135"/>
      <c r="M25" s="1135"/>
      <c r="N25" s="1135"/>
      <c r="O25" s="1135"/>
      <c r="P25" s="1135"/>
      <c r="Q25" s="1135"/>
      <c r="R25" s="1135"/>
      <c r="S25" s="1135"/>
      <c r="T25" s="1135"/>
      <c r="U25" s="1135"/>
      <c r="V25" s="1136"/>
    </row>
    <row r="26" spans="1:48" s="79" customFormat="1" ht="15">
      <c r="A26" s="282" t="s">
        <v>7</v>
      </c>
      <c r="B26" s="1134"/>
      <c r="C26" s="1135"/>
      <c r="D26" s="1135"/>
      <c r="E26" s="1135"/>
      <c r="F26" s="1135"/>
      <c r="G26" s="1135"/>
      <c r="H26" s="1135"/>
      <c r="I26" s="1135"/>
      <c r="J26" s="1135"/>
      <c r="K26" s="1135"/>
      <c r="L26" s="1135"/>
      <c r="M26" s="1135"/>
      <c r="N26" s="1135"/>
      <c r="O26" s="1135"/>
      <c r="P26" s="1135"/>
      <c r="Q26" s="1135"/>
      <c r="R26" s="1135"/>
      <c r="S26" s="1135"/>
      <c r="T26" s="1135"/>
      <c r="U26" s="1135"/>
      <c r="V26" s="1136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</row>
    <row r="27" spans="1:22" ht="15">
      <c r="A27" s="282" t="s">
        <v>7</v>
      </c>
      <c r="B27" s="1134"/>
      <c r="C27" s="1135"/>
      <c r="D27" s="1135"/>
      <c r="E27" s="1135"/>
      <c r="F27" s="1135"/>
      <c r="G27" s="1135"/>
      <c r="H27" s="1135"/>
      <c r="I27" s="1135"/>
      <c r="J27" s="1135"/>
      <c r="K27" s="1135"/>
      <c r="L27" s="1135"/>
      <c r="M27" s="1135"/>
      <c r="N27" s="1135"/>
      <c r="O27" s="1135"/>
      <c r="P27" s="1135"/>
      <c r="Q27" s="1135"/>
      <c r="R27" s="1135"/>
      <c r="S27" s="1135"/>
      <c r="T27" s="1135"/>
      <c r="U27" s="1135"/>
      <c r="V27" s="1136"/>
    </row>
    <row r="28" spans="1:22" ht="15">
      <c r="A28" s="282" t="s">
        <v>17</v>
      </c>
      <c r="B28" s="1137"/>
      <c r="C28" s="1138"/>
      <c r="D28" s="1138"/>
      <c r="E28" s="1138"/>
      <c r="F28" s="1138"/>
      <c r="G28" s="1138"/>
      <c r="H28" s="1138"/>
      <c r="I28" s="1138"/>
      <c r="J28" s="1138"/>
      <c r="K28" s="1138"/>
      <c r="L28" s="1138"/>
      <c r="M28" s="1138"/>
      <c r="N28" s="1138"/>
      <c r="O28" s="1138"/>
      <c r="P28" s="1138"/>
      <c r="Q28" s="1138"/>
      <c r="R28" s="1138"/>
      <c r="S28" s="1138"/>
      <c r="T28" s="1138"/>
      <c r="U28" s="1138"/>
      <c r="V28" s="1139"/>
    </row>
    <row r="30" spans="1:22" s="15" customFormat="1" ht="12.75">
      <c r="A30" s="14" t="s">
        <v>12</v>
      </c>
      <c r="G30" s="14"/>
      <c r="H30" s="14"/>
      <c r="K30" s="14"/>
      <c r="L30" s="14"/>
      <c r="M30" s="14"/>
      <c r="N30" s="14"/>
      <c r="O30" s="14"/>
      <c r="P30" s="14"/>
      <c r="Q30" s="14"/>
      <c r="R30" s="14"/>
      <c r="S30" s="1140"/>
      <c r="T30" s="1140"/>
      <c r="U30" s="1140"/>
      <c r="V30" s="1140"/>
    </row>
    <row r="31" spans="11:22" s="15" customFormat="1" ht="15.75">
      <c r="K31" s="36"/>
      <c r="L31" s="36"/>
      <c r="M31" s="36"/>
      <c r="N31" s="36"/>
      <c r="O31" s="36"/>
      <c r="P31" s="36"/>
      <c r="Q31" s="36"/>
      <c r="R31" s="73"/>
      <c r="S31" s="794" t="s">
        <v>929</v>
      </c>
      <c r="T31" s="794"/>
      <c r="U31" s="794"/>
      <c r="V31" s="36"/>
    </row>
    <row r="32" spans="11:22" s="15" customFormat="1" ht="15.75">
      <c r="K32" s="36"/>
      <c r="L32" s="36"/>
      <c r="M32" s="36"/>
      <c r="N32" s="36"/>
      <c r="O32" s="36"/>
      <c r="P32" s="36"/>
      <c r="Q32" s="36"/>
      <c r="R32" s="36"/>
      <c r="S32" s="794" t="s">
        <v>476</v>
      </c>
      <c r="T32" s="794"/>
      <c r="U32" s="794"/>
      <c r="V32" s="36"/>
    </row>
    <row r="33" spans="1:22" s="15" customFormat="1" ht="15.75">
      <c r="A33" s="14"/>
      <c r="B33" s="14"/>
      <c r="K33" s="14"/>
      <c r="L33" s="14"/>
      <c r="M33" s="14"/>
      <c r="N33" s="14"/>
      <c r="O33" s="14"/>
      <c r="P33" s="14"/>
      <c r="Q33" s="36"/>
      <c r="R33" s="36"/>
      <c r="S33" s="794" t="s">
        <v>1089</v>
      </c>
      <c r="T33" s="794"/>
      <c r="U33" s="794"/>
      <c r="V33" s="36"/>
    </row>
    <row r="34" spans="18:20" ht="15">
      <c r="R34" s="36"/>
      <c r="S34" s="36"/>
      <c r="T34" s="36"/>
    </row>
  </sheetData>
  <sheetProtection/>
  <mergeCells count="25">
    <mergeCell ref="U1:V1"/>
    <mergeCell ref="C8:F8"/>
    <mergeCell ref="D9:F9"/>
    <mergeCell ref="C9:C10"/>
    <mergeCell ref="G9:G10"/>
    <mergeCell ref="S8:V8"/>
    <mergeCell ref="P9:R9"/>
    <mergeCell ref="H9:J9"/>
    <mergeCell ref="A8:A10"/>
    <mergeCell ref="O8:R8"/>
    <mergeCell ref="K8:N8"/>
    <mergeCell ref="G8:J8"/>
    <mergeCell ref="L9:N9"/>
    <mergeCell ref="K9:K10"/>
    <mergeCell ref="O9:O10"/>
    <mergeCell ref="S33:U33"/>
    <mergeCell ref="T9:V9"/>
    <mergeCell ref="E2:P2"/>
    <mergeCell ref="C4:Q4"/>
    <mergeCell ref="B8:B10"/>
    <mergeCell ref="S31:U31"/>
    <mergeCell ref="S32:U32"/>
    <mergeCell ref="S30:V30"/>
    <mergeCell ref="S9:S10"/>
    <mergeCell ref="B12:V28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65" r:id="rId1"/>
</worksheet>
</file>

<file path=xl/worksheets/sheet6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0"/>
  <sheetViews>
    <sheetView view="pageBreakPreview" zoomScale="115" zoomScaleNormal="85" zoomScaleSheetLayoutView="115" zoomScalePageLayoutView="0" workbookViewId="0" topLeftCell="D28">
      <selection activeCell="N43" sqref="N43"/>
    </sheetView>
  </sheetViews>
  <sheetFormatPr defaultColWidth="8.8515625" defaultRowHeight="12.75"/>
  <cols>
    <col min="1" max="1" width="8.140625" style="71" customWidth="1"/>
    <col min="2" max="2" width="20.140625" style="71" bestFit="1" customWidth="1"/>
    <col min="3" max="3" width="12.140625" style="71" customWidth="1"/>
    <col min="4" max="4" width="11.7109375" style="71" customWidth="1"/>
    <col min="5" max="5" width="11.28125" style="71" customWidth="1"/>
    <col min="6" max="6" width="17.140625" style="71" customWidth="1"/>
    <col min="7" max="7" width="15.140625" style="71" customWidth="1"/>
    <col min="8" max="8" width="14.421875" style="71" customWidth="1"/>
    <col min="9" max="9" width="14.8515625" style="71" customWidth="1"/>
    <col min="10" max="10" width="18.421875" style="71" customWidth="1"/>
    <col min="11" max="11" width="17.28125" style="71" customWidth="1"/>
    <col min="12" max="12" width="16.28125" style="71" customWidth="1"/>
    <col min="13" max="16384" width="8.8515625" style="71" customWidth="1"/>
  </cols>
  <sheetData>
    <row r="1" spans="2:12" ht="15">
      <c r="B1" s="15"/>
      <c r="C1" s="15"/>
      <c r="D1" s="15"/>
      <c r="E1" s="15"/>
      <c r="F1" s="1"/>
      <c r="G1" s="1"/>
      <c r="H1" s="15"/>
      <c r="J1" s="41"/>
      <c r="K1" s="929" t="s">
        <v>536</v>
      </c>
      <c r="L1" s="929"/>
    </row>
    <row r="2" spans="2:10" ht="15.75">
      <c r="B2" s="747" t="s">
        <v>0</v>
      </c>
      <c r="C2" s="747"/>
      <c r="D2" s="747"/>
      <c r="E2" s="747"/>
      <c r="F2" s="747"/>
      <c r="G2" s="747"/>
      <c r="H2" s="747"/>
      <c r="I2" s="747"/>
      <c r="J2" s="747"/>
    </row>
    <row r="3" spans="2:10" ht="20.25">
      <c r="B3" s="748" t="s">
        <v>697</v>
      </c>
      <c r="C3" s="748"/>
      <c r="D3" s="748"/>
      <c r="E3" s="748"/>
      <c r="F3" s="748"/>
      <c r="G3" s="748"/>
      <c r="H3" s="748"/>
      <c r="I3" s="748"/>
      <c r="J3" s="748"/>
    </row>
    <row r="4" spans="2:10" ht="20.25">
      <c r="B4" s="123"/>
      <c r="C4" s="123"/>
      <c r="D4" s="123"/>
      <c r="E4" s="123"/>
      <c r="F4" s="123"/>
      <c r="G4" s="123"/>
      <c r="H4" s="123"/>
      <c r="I4" s="123"/>
      <c r="J4" s="123"/>
    </row>
    <row r="5" spans="2:12" ht="15" customHeight="1">
      <c r="B5" s="1157" t="s">
        <v>831</v>
      </c>
      <c r="C5" s="1157"/>
      <c r="D5" s="1157"/>
      <c r="E5" s="1157"/>
      <c r="F5" s="1157"/>
      <c r="G5" s="1157"/>
      <c r="H5" s="1157"/>
      <c r="I5" s="1157"/>
      <c r="J5" s="1157"/>
      <c r="K5" s="1157"/>
      <c r="L5" s="1157"/>
    </row>
    <row r="6" spans="1:3" ht="14.25">
      <c r="A6" s="750" t="s">
        <v>158</v>
      </c>
      <c r="B6" s="750"/>
      <c r="C6" s="32"/>
    </row>
    <row r="7" spans="1:12" ht="15" customHeight="1">
      <c r="A7" s="1141" t="s">
        <v>107</v>
      </c>
      <c r="B7" s="1105" t="s">
        <v>3</v>
      </c>
      <c r="C7" s="1152" t="s">
        <v>23</v>
      </c>
      <c r="D7" s="1152"/>
      <c r="E7" s="1152"/>
      <c r="F7" s="1152"/>
      <c r="G7" s="1154" t="s">
        <v>24</v>
      </c>
      <c r="H7" s="1155"/>
      <c r="I7" s="1155"/>
      <c r="J7" s="1156"/>
      <c r="K7" s="1105" t="s">
        <v>380</v>
      </c>
      <c r="L7" s="1111" t="s">
        <v>668</v>
      </c>
    </row>
    <row r="8" spans="1:12" ht="30.75" customHeight="1">
      <c r="A8" s="1142"/>
      <c r="B8" s="1148"/>
      <c r="C8" s="1111" t="s">
        <v>238</v>
      </c>
      <c r="D8" s="1105" t="s">
        <v>438</v>
      </c>
      <c r="E8" s="1153" t="s">
        <v>95</v>
      </c>
      <c r="F8" s="1109"/>
      <c r="G8" s="1106" t="s">
        <v>238</v>
      </c>
      <c r="H8" s="1111" t="s">
        <v>438</v>
      </c>
      <c r="I8" s="1144" t="s">
        <v>95</v>
      </c>
      <c r="J8" s="1145"/>
      <c r="K8" s="1148"/>
      <c r="L8" s="1111"/>
    </row>
    <row r="9" spans="1:15" ht="69.75" customHeight="1">
      <c r="A9" s="1143"/>
      <c r="B9" s="1106"/>
      <c r="C9" s="1111"/>
      <c r="D9" s="1106"/>
      <c r="E9" s="84" t="s">
        <v>770</v>
      </c>
      <c r="F9" s="84" t="s">
        <v>439</v>
      </c>
      <c r="G9" s="1111"/>
      <c r="H9" s="1111"/>
      <c r="I9" s="84" t="s">
        <v>770</v>
      </c>
      <c r="J9" s="84" t="s">
        <v>439</v>
      </c>
      <c r="K9" s="1106"/>
      <c r="L9" s="1111"/>
      <c r="M9" s="108"/>
      <c r="N9" s="108"/>
      <c r="O9" s="108"/>
    </row>
    <row r="10" spans="1:15" ht="14.25">
      <c r="A10" s="149">
        <v>1</v>
      </c>
      <c r="B10" s="148">
        <v>2</v>
      </c>
      <c r="C10" s="149">
        <v>3</v>
      </c>
      <c r="D10" s="148">
        <v>4</v>
      </c>
      <c r="E10" s="149">
        <v>5</v>
      </c>
      <c r="F10" s="148">
        <v>6</v>
      </c>
      <c r="G10" s="149">
        <v>7</v>
      </c>
      <c r="H10" s="148">
        <v>8</v>
      </c>
      <c r="I10" s="149">
        <v>9</v>
      </c>
      <c r="J10" s="148">
        <v>10</v>
      </c>
      <c r="K10" s="149" t="s">
        <v>544</v>
      </c>
      <c r="L10" s="148">
        <v>12</v>
      </c>
      <c r="M10" s="108"/>
      <c r="N10" s="108"/>
      <c r="O10" s="108"/>
    </row>
    <row r="11" spans="1:19" s="107" customFormat="1" ht="15.75">
      <c r="A11" s="107">
        <v>1</v>
      </c>
      <c r="B11" s="613" t="s">
        <v>879</v>
      </c>
      <c r="C11" s="393">
        <v>210142.3333333333</v>
      </c>
      <c r="D11" s="611">
        <v>3699</v>
      </c>
      <c r="E11" s="612">
        <v>3699</v>
      </c>
      <c r="F11" s="394">
        <v>0</v>
      </c>
      <c r="G11" s="393">
        <v>133125</v>
      </c>
      <c r="H11" s="107">
        <v>0</v>
      </c>
      <c r="I11" s="107">
        <v>0</v>
      </c>
      <c r="J11" s="107">
        <v>0</v>
      </c>
      <c r="K11" s="107">
        <f>E11</f>
        <v>3699</v>
      </c>
      <c r="L11" s="107">
        <v>370</v>
      </c>
      <c r="M11" s="108"/>
      <c r="N11" s="108"/>
      <c r="O11" s="108"/>
      <c r="P11" s="108"/>
      <c r="Q11" s="108"/>
      <c r="R11" s="108"/>
      <c r="S11" s="108"/>
    </row>
    <row r="12" spans="1:15" ht="15.75">
      <c r="A12" s="107">
        <v>2</v>
      </c>
      <c r="B12" s="613" t="s">
        <v>881</v>
      </c>
      <c r="C12" s="393">
        <v>95472</v>
      </c>
      <c r="D12" s="611">
        <v>2377</v>
      </c>
      <c r="E12" s="612">
        <v>2377</v>
      </c>
      <c r="F12" s="394">
        <v>0</v>
      </c>
      <c r="G12" s="393">
        <v>57751</v>
      </c>
      <c r="H12" s="107">
        <v>0</v>
      </c>
      <c r="I12" s="107">
        <v>0</v>
      </c>
      <c r="J12" s="107">
        <v>0</v>
      </c>
      <c r="K12" s="107">
        <f aca="true" t="shared" si="0" ref="K12:K43">E12</f>
        <v>2377</v>
      </c>
      <c r="L12" s="107">
        <v>238</v>
      </c>
      <c r="M12" s="108"/>
      <c r="N12" s="108"/>
      <c r="O12" s="108"/>
    </row>
    <row r="13" spans="1:15" ht="15.75">
      <c r="A13" s="107">
        <v>3</v>
      </c>
      <c r="B13" s="613" t="s">
        <v>882</v>
      </c>
      <c r="C13" s="393">
        <v>146805.66666666666</v>
      </c>
      <c r="D13" s="611">
        <v>4390</v>
      </c>
      <c r="E13" s="612">
        <v>4390</v>
      </c>
      <c r="F13" s="394">
        <v>0</v>
      </c>
      <c r="G13" s="393">
        <v>100297.66666666667</v>
      </c>
      <c r="H13" s="107">
        <v>0</v>
      </c>
      <c r="I13" s="107">
        <v>0</v>
      </c>
      <c r="J13" s="107">
        <v>0</v>
      </c>
      <c r="K13" s="107">
        <f t="shared" si="0"/>
        <v>4390</v>
      </c>
      <c r="L13" s="107">
        <v>439</v>
      </c>
      <c r="M13" s="108"/>
      <c r="N13" s="108"/>
      <c r="O13" s="108"/>
    </row>
    <row r="14" spans="1:13" ht="15.75">
      <c r="A14" s="107">
        <v>4</v>
      </c>
      <c r="B14" s="613" t="s">
        <v>883</v>
      </c>
      <c r="C14" s="393">
        <v>129025.66666666667</v>
      </c>
      <c r="D14" s="611">
        <v>3445</v>
      </c>
      <c r="E14" s="612">
        <v>3445</v>
      </c>
      <c r="F14" s="394">
        <v>0</v>
      </c>
      <c r="G14" s="393">
        <v>83625</v>
      </c>
      <c r="H14" s="107">
        <v>0</v>
      </c>
      <c r="I14" s="107">
        <v>0</v>
      </c>
      <c r="J14" s="107">
        <v>0</v>
      </c>
      <c r="K14" s="107">
        <f t="shared" si="0"/>
        <v>3445</v>
      </c>
      <c r="L14" s="107">
        <v>345</v>
      </c>
      <c r="M14" s="108"/>
    </row>
    <row r="15" spans="1:13" ht="15.75">
      <c r="A15" s="107">
        <v>5</v>
      </c>
      <c r="B15" s="613" t="s">
        <v>884</v>
      </c>
      <c r="C15" s="393">
        <v>365921</v>
      </c>
      <c r="D15" s="611">
        <v>7608</v>
      </c>
      <c r="E15" s="612">
        <v>7608</v>
      </c>
      <c r="F15" s="394">
        <v>0</v>
      </c>
      <c r="G15" s="393">
        <v>168177</v>
      </c>
      <c r="H15" s="107">
        <v>0</v>
      </c>
      <c r="I15" s="107">
        <v>0</v>
      </c>
      <c r="J15" s="107">
        <v>0</v>
      </c>
      <c r="K15" s="107">
        <f t="shared" si="0"/>
        <v>7608</v>
      </c>
      <c r="L15" s="107">
        <v>761</v>
      </c>
      <c r="M15" s="108"/>
    </row>
    <row r="16" spans="1:13" ht="15.75">
      <c r="A16" s="107">
        <v>6</v>
      </c>
      <c r="B16" s="613" t="s">
        <v>885</v>
      </c>
      <c r="C16" s="393">
        <v>64434</v>
      </c>
      <c r="D16" s="611">
        <v>2923</v>
      </c>
      <c r="E16" s="612">
        <v>2923</v>
      </c>
      <c r="F16" s="394">
        <v>0</v>
      </c>
      <c r="G16" s="393">
        <v>43539.666666666664</v>
      </c>
      <c r="H16" s="107">
        <v>0</v>
      </c>
      <c r="I16" s="107">
        <v>0</v>
      </c>
      <c r="J16" s="107">
        <v>0</v>
      </c>
      <c r="K16" s="107">
        <f t="shared" si="0"/>
        <v>2923</v>
      </c>
      <c r="L16" s="107">
        <v>292</v>
      </c>
      <c r="M16" s="108"/>
    </row>
    <row r="17" spans="1:13" ht="15.75">
      <c r="A17" s="107">
        <v>7</v>
      </c>
      <c r="B17" s="613" t="s">
        <v>886</v>
      </c>
      <c r="C17" s="393">
        <v>97205.66666666667</v>
      </c>
      <c r="D17" s="611">
        <v>2070</v>
      </c>
      <c r="E17" s="612">
        <v>2070</v>
      </c>
      <c r="F17" s="394">
        <v>0</v>
      </c>
      <c r="G17" s="393">
        <v>50860</v>
      </c>
      <c r="H17" s="107">
        <v>0</v>
      </c>
      <c r="I17" s="107">
        <v>0</v>
      </c>
      <c r="J17" s="107">
        <v>0</v>
      </c>
      <c r="K17" s="107">
        <f t="shared" si="0"/>
        <v>2070</v>
      </c>
      <c r="L17" s="107">
        <v>207</v>
      </c>
      <c r="M17" s="108"/>
    </row>
    <row r="18" spans="1:13" ht="15.75">
      <c r="A18" s="107">
        <v>8</v>
      </c>
      <c r="B18" s="613" t="s">
        <v>887</v>
      </c>
      <c r="C18" s="393">
        <v>166185.3333333333</v>
      </c>
      <c r="D18" s="611">
        <v>3051</v>
      </c>
      <c r="E18" s="612">
        <v>3051</v>
      </c>
      <c r="F18" s="394">
        <v>0</v>
      </c>
      <c r="G18" s="393">
        <v>112292</v>
      </c>
      <c r="H18" s="107">
        <v>0</v>
      </c>
      <c r="I18" s="107">
        <v>0</v>
      </c>
      <c r="J18" s="107">
        <v>0</v>
      </c>
      <c r="K18" s="107">
        <f t="shared" si="0"/>
        <v>3051</v>
      </c>
      <c r="L18" s="107">
        <v>305</v>
      </c>
      <c r="M18" s="108"/>
    </row>
    <row r="19" spans="1:13" ht="15.75">
      <c r="A19" s="107">
        <v>9</v>
      </c>
      <c r="B19" s="614" t="s">
        <v>888</v>
      </c>
      <c r="C19" s="393">
        <v>172457.6666666667</v>
      </c>
      <c r="D19" s="611">
        <v>5272</v>
      </c>
      <c r="E19" s="612">
        <v>5272</v>
      </c>
      <c r="F19" s="394">
        <v>0</v>
      </c>
      <c r="G19" s="393">
        <v>105600</v>
      </c>
      <c r="H19" s="107">
        <v>0</v>
      </c>
      <c r="I19" s="107">
        <v>0</v>
      </c>
      <c r="J19" s="107">
        <v>0</v>
      </c>
      <c r="K19" s="107">
        <f t="shared" si="0"/>
        <v>5272</v>
      </c>
      <c r="L19" s="107">
        <v>527</v>
      </c>
      <c r="M19" s="108"/>
    </row>
    <row r="20" spans="1:13" ht="15.75">
      <c r="A20" s="107">
        <v>10</v>
      </c>
      <c r="B20" s="614" t="s">
        <v>889</v>
      </c>
      <c r="C20" s="393">
        <v>32902.333333333336</v>
      </c>
      <c r="D20" s="611">
        <v>1221</v>
      </c>
      <c r="E20" s="612">
        <v>1221</v>
      </c>
      <c r="F20" s="394">
        <v>0</v>
      </c>
      <c r="G20" s="393">
        <v>17011.666666666668</v>
      </c>
      <c r="H20" s="107">
        <v>0</v>
      </c>
      <c r="I20" s="107">
        <v>0</v>
      </c>
      <c r="J20" s="107">
        <v>0</v>
      </c>
      <c r="K20" s="107">
        <f t="shared" si="0"/>
        <v>1221</v>
      </c>
      <c r="L20" s="107">
        <v>122</v>
      </c>
      <c r="M20" s="108"/>
    </row>
    <row r="21" spans="1:13" ht="15.75">
      <c r="A21" s="107">
        <v>11</v>
      </c>
      <c r="B21" s="613" t="s">
        <v>890</v>
      </c>
      <c r="C21" s="393">
        <v>51670.333333333336</v>
      </c>
      <c r="D21" s="611">
        <v>1165</v>
      </c>
      <c r="E21" s="612">
        <v>1165</v>
      </c>
      <c r="F21" s="394">
        <v>0</v>
      </c>
      <c r="G21" s="393">
        <v>54439</v>
      </c>
      <c r="H21" s="107">
        <v>0</v>
      </c>
      <c r="I21" s="107">
        <v>0</v>
      </c>
      <c r="J21" s="107">
        <v>0</v>
      </c>
      <c r="K21" s="107">
        <f t="shared" si="0"/>
        <v>1165</v>
      </c>
      <c r="L21" s="107">
        <v>117</v>
      </c>
      <c r="M21" s="108"/>
    </row>
    <row r="22" spans="1:13" ht="15.75">
      <c r="A22" s="107">
        <v>12</v>
      </c>
      <c r="B22" s="613" t="s">
        <v>891</v>
      </c>
      <c r="C22" s="393">
        <v>138176.33333333334</v>
      </c>
      <c r="D22" s="611">
        <v>3993</v>
      </c>
      <c r="E22" s="612">
        <v>3993</v>
      </c>
      <c r="F22" s="394">
        <v>0</v>
      </c>
      <c r="G22" s="393">
        <v>80212.66666666667</v>
      </c>
      <c r="H22" s="107">
        <v>0</v>
      </c>
      <c r="I22" s="107">
        <v>0</v>
      </c>
      <c r="J22" s="107">
        <v>0</v>
      </c>
      <c r="K22" s="107">
        <f t="shared" si="0"/>
        <v>3993</v>
      </c>
      <c r="L22" s="107">
        <v>399</v>
      </c>
      <c r="M22" s="108"/>
    </row>
    <row r="23" spans="1:13" ht="15.75">
      <c r="A23" s="107">
        <v>13</v>
      </c>
      <c r="B23" s="613" t="s">
        <v>892</v>
      </c>
      <c r="C23" s="393">
        <v>252566.33333333334</v>
      </c>
      <c r="D23" s="611">
        <v>5470</v>
      </c>
      <c r="E23" s="612">
        <v>5470</v>
      </c>
      <c r="F23" s="394">
        <v>0</v>
      </c>
      <c r="G23" s="393">
        <v>127670</v>
      </c>
      <c r="H23" s="107">
        <v>0</v>
      </c>
      <c r="I23" s="107">
        <v>0</v>
      </c>
      <c r="J23" s="107">
        <v>0</v>
      </c>
      <c r="K23" s="107">
        <f t="shared" si="0"/>
        <v>5470</v>
      </c>
      <c r="L23" s="107">
        <v>547</v>
      </c>
      <c r="M23" s="108"/>
    </row>
    <row r="24" spans="1:13" ht="15.75">
      <c r="A24" s="107">
        <v>14</v>
      </c>
      <c r="B24" s="613" t="s">
        <v>893</v>
      </c>
      <c r="C24" s="393">
        <v>64064</v>
      </c>
      <c r="D24" s="611">
        <v>2045</v>
      </c>
      <c r="E24" s="612">
        <v>2045</v>
      </c>
      <c r="F24" s="394">
        <v>0</v>
      </c>
      <c r="G24" s="393">
        <v>33629.66666666667</v>
      </c>
      <c r="H24" s="107">
        <v>0</v>
      </c>
      <c r="I24" s="107">
        <v>0</v>
      </c>
      <c r="J24" s="107">
        <v>0</v>
      </c>
      <c r="K24" s="107">
        <f t="shared" si="0"/>
        <v>2045</v>
      </c>
      <c r="L24" s="107">
        <v>205</v>
      </c>
      <c r="M24" s="108"/>
    </row>
    <row r="25" spans="1:13" ht="15.75">
      <c r="A25" s="107">
        <v>15</v>
      </c>
      <c r="B25" s="613" t="s">
        <v>894</v>
      </c>
      <c r="C25" s="393">
        <v>120024</v>
      </c>
      <c r="D25" s="611">
        <v>2183</v>
      </c>
      <c r="E25" s="612">
        <v>2183</v>
      </c>
      <c r="F25" s="394">
        <v>0</v>
      </c>
      <c r="G25" s="393">
        <v>71302.33333333333</v>
      </c>
      <c r="H25" s="107">
        <v>0</v>
      </c>
      <c r="I25" s="107">
        <v>0</v>
      </c>
      <c r="J25" s="107">
        <v>0</v>
      </c>
      <c r="K25" s="107">
        <f t="shared" si="0"/>
        <v>2183</v>
      </c>
      <c r="L25" s="107">
        <v>218</v>
      </c>
      <c r="M25" s="108"/>
    </row>
    <row r="26" spans="1:13" ht="15.75">
      <c r="A26" s="107">
        <v>16</v>
      </c>
      <c r="B26" s="613" t="s">
        <v>895</v>
      </c>
      <c r="C26" s="393">
        <v>38205</v>
      </c>
      <c r="D26" s="611">
        <v>950</v>
      </c>
      <c r="E26" s="612">
        <v>950</v>
      </c>
      <c r="F26" s="394">
        <v>0</v>
      </c>
      <c r="G26" s="393">
        <v>17388</v>
      </c>
      <c r="H26" s="107">
        <v>0</v>
      </c>
      <c r="I26" s="107">
        <v>0</v>
      </c>
      <c r="J26" s="107">
        <v>0</v>
      </c>
      <c r="K26" s="107">
        <f t="shared" si="0"/>
        <v>950</v>
      </c>
      <c r="L26" s="107">
        <v>95</v>
      </c>
      <c r="M26" s="108"/>
    </row>
    <row r="27" spans="1:13" ht="15.75">
      <c r="A27" s="107">
        <v>17</v>
      </c>
      <c r="B27" s="614" t="s">
        <v>896</v>
      </c>
      <c r="C27" s="393">
        <v>180381</v>
      </c>
      <c r="D27" s="611">
        <v>3361</v>
      </c>
      <c r="E27" s="612">
        <v>3361</v>
      </c>
      <c r="F27" s="394">
        <v>0</v>
      </c>
      <c r="G27" s="393">
        <v>101776</v>
      </c>
      <c r="H27" s="107">
        <v>0</v>
      </c>
      <c r="I27" s="107">
        <v>0</v>
      </c>
      <c r="J27" s="107">
        <v>0</v>
      </c>
      <c r="K27" s="107">
        <f t="shared" si="0"/>
        <v>3361</v>
      </c>
      <c r="L27" s="107">
        <v>336</v>
      </c>
      <c r="M27" s="108"/>
    </row>
    <row r="28" spans="1:13" ht="17.25" customHeight="1">
      <c r="A28" s="107">
        <v>18</v>
      </c>
      <c r="B28" s="613" t="s">
        <v>897</v>
      </c>
      <c r="C28" s="393">
        <v>112737</v>
      </c>
      <c r="D28" s="611">
        <v>2541</v>
      </c>
      <c r="E28" s="612">
        <v>2541</v>
      </c>
      <c r="F28" s="394">
        <v>0</v>
      </c>
      <c r="G28" s="393">
        <v>58890.666666666664</v>
      </c>
      <c r="H28" s="107">
        <v>0</v>
      </c>
      <c r="I28" s="107">
        <v>0</v>
      </c>
      <c r="J28" s="107">
        <v>0</v>
      </c>
      <c r="K28" s="107">
        <f t="shared" si="0"/>
        <v>2541</v>
      </c>
      <c r="L28" s="107">
        <v>254</v>
      </c>
      <c r="M28" s="108"/>
    </row>
    <row r="29" spans="1:13" ht="15.75">
      <c r="A29" s="107">
        <v>19</v>
      </c>
      <c r="B29" s="613" t="s">
        <v>898</v>
      </c>
      <c r="C29" s="393">
        <v>105828.33333333333</v>
      </c>
      <c r="D29" s="611">
        <v>2650</v>
      </c>
      <c r="E29" s="612">
        <v>2650</v>
      </c>
      <c r="F29" s="394">
        <v>0</v>
      </c>
      <c r="G29" s="393">
        <v>70479</v>
      </c>
      <c r="H29" s="107">
        <v>0</v>
      </c>
      <c r="I29" s="107">
        <v>0</v>
      </c>
      <c r="J29" s="107">
        <v>0</v>
      </c>
      <c r="K29" s="107">
        <f t="shared" si="0"/>
        <v>2650</v>
      </c>
      <c r="L29" s="107">
        <v>265</v>
      </c>
      <c r="M29" s="108"/>
    </row>
    <row r="30" spans="1:13" s="15" customFormat="1" ht="15.75" customHeight="1">
      <c r="A30" s="107">
        <v>20</v>
      </c>
      <c r="B30" s="614" t="s">
        <v>899</v>
      </c>
      <c r="C30" s="393">
        <v>103739.33333333333</v>
      </c>
      <c r="D30" s="611">
        <v>3732</v>
      </c>
      <c r="E30" s="612">
        <v>3732</v>
      </c>
      <c r="F30" s="394">
        <v>0</v>
      </c>
      <c r="G30" s="393">
        <v>65911</v>
      </c>
      <c r="H30" s="107">
        <v>0</v>
      </c>
      <c r="I30" s="107">
        <v>0</v>
      </c>
      <c r="J30" s="107">
        <v>0</v>
      </c>
      <c r="K30" s="107">
        <f t="shared" si="0"/>
        <v>3732</v>
      </c>
      <c r="L30" s="107">
        <v>373</v>
      </c>
      <c r="M30" s="108"/>
    </row>
    <row r="31" spans="1:19" s="15" customFormat="1" ht="12.75" customHeight="1">
      <c r="A31" s="107">
        <v>21</v>
      </c>
      <c r="B31" s="613" t="s">
        <v>900</v>
      </c>
      <c r="C31" s="393">
        <v>175051.6666666667</v>
      </c>
      <c r="D31" s="611">
        <v>4149</v>
      </c>
      <c r="E31" s="612">
        <v>4149</v>
      </c>
      <c r="F31" s="394">
        <v>0</v>
      </c>
      <c r="G31" s="393">
        <v>113387</v>
      </c>
      <c r="H31" s="107">
        <v>0</v>
      </c>
      <c r="I31" s="107">
        <v>0</v>
      </c>
      <c r="J31" s="107">
        <v>0</v>
      </c>
      <c r="K31" s="107">
        <f t="shared" si="0"/>
        <v>4149</v>
      </c>
      <c r="L31" s="107">
        <v>415</v>
      </c>
      <c r="M31" s="108"/>
      <c r="N31" s="83"/>
      <c r="O31" s="83"/>
      <c r="P31" s="83"/>
      <c r="Q31" s="83"/>
      <c r="R31" s="83"/>
      <c r="S31" s="83"/>
    </row>
    <row r="32" spans="1:19" s="15" customFormat="1" ht="15.75">
      <c r="A32" s="107">
        <v>22</v>
      </c>
      <c r="B32" s="613" t="s">
        <v>901</v>
      </c>
      <c r="C32" s="393">
        <v>117578.33333333334</v>
      </c>
      <c r="D32" s="611">
        <v>2645</v>
      </c>
      <c r="E32" s="612">
        <v>2645</v>
      </c>
      <c r="F32" s="394">
        <v>0</v>
      </c>
      <c r="G32" s="393">
        <v>79476</v>
      </c>
      <c r="H32" s="107">
        <v>0</v>
      </c>
      <c r="I32" s="107">
        <v>0</v>
      </c>
      <c r="J32" s="107">
        <v>0</v>
      </c>
      <c r="K32" s="107">
        <f t="shared" si="0"/>
        <v>2645</v>
      </c>
      <c r="L32" s="107">
        <v>265</v>
      </c>
      <c r="M32" s="108"/>
      <c r="N32" s="83"/>
      <c r="O32" s="83"/>
      <c r="P32" s="83"/>
      <c r="Q32" s="83"/>
      <c r="R32" s="83"/>
      <c r="S32" s="83"/>
    </row>
    <row r="33" spans="1:13" s="15" customFormat="1" ht="15.75">
      <c r="A33" s="107">
        <v>23</v>
      </c>
      <c r="B33" s="613" t="s">
        <v>902</v>
      </c>
      <c r="C33" s="393">
        <v>109217.33333333333</v>
      </c>
      <c r="D33" s="611">
        <v>2899</v>
      </c>
      <c r="E33" s="612">
        <v>2899</v>
      </c>
      <c r="F33" s="394">
        <v>0</v>
      </c>
      <c r="G33" s="393">
        <v>89236.33333333333</v>
      </c>
      <c r="H33" s="107">
        <v>0</v>
      </c>
      <c r="I33" s="107">
        <v>0</v>
      </c>
      <c r="J33" s="107">
        <v>0</v>
      </c>
      <c r="K33" s="107">
        <f t="shared" si="0"/>
        <v>2899</v>
      </c>
      <c r="L33" s="107">
        <v>290</v>
      </c>
      <c r="M33" s="108"/>
    </row>
    <row r="34" spans="1:13" ht="15.75">
      <c r="A34" s="107">
        <v>24</v>
      </c>
      <c r="B34" s="613" t="s">
        <v>903</v>
      </c>
      <c r="C34" s="393">
        <v>99338</v>
      </c>
      <c r="D34" s="611">
        <v>2323</v>
      </c>
      <c r="E34" s="612">
        <v>2323</v>
      </c>
      <c r="F34" s="394">
        <v>0</v>
      </c>
      <c r="G34" s="393">
        <v>55771</v>
      </c>
      <c r="H34" s="107">
        <v>0</v>
      </c>
      <c r="I34" s="107">
        <v>0</v>
      </c>
      <c r="J34" s="107">
        <v>0</v>
      </c>
      <c r="K34" s="107">
        <f t="shared" si="0"/>
        <v>2323</v>
      </c>
      <c r="L34" s="107">
        <v>232</v>
      </c>
      <c r="M34" s="108"/>
    </row>
    <row r="35" spans="1:13" ht="15.75">
      <c r="A35" s="107">
        <v>25</v>
      </c>
      <c r="B35" s="613" t="s">
        <v>904</v>
      </c>
      <c r="C35" s="393">
        <v>43460</v>
      </c>
      <c r="D35" s="611">
        <v>800</v>
      </c>
      <c r="E35" s="612">
        <v>800</v>
      </c>
      <c r="F35" s="394">
        <v>0</v>
      </c>
      <c r="G35" s="393">
        <v>30167.333333333332</v>
      </c>
      <c r="H35" s="107">
        <v>0</v>
      </c>
      <c r="I35" s="107">
        <v>0</v>
      </c>
      <c r="J35" s="107">
        <v>0</v>
      </c>
      <c r="K35" s="107">
        <f t="shared" si="0"/>
        <v>800</v>
      </c>
      <c r="L35" s="107">
        <v>80</v>
      </c>
      <c r="M35" s="108"/>
    </row>
    <row r="36" spans="1:13" ht="15.75">
      <c r="A36" s="107">
        <v>26</v>
      </c>
      <c r="B36" s="613" t="s">
        <v>905</v>
      </c>
      <c r="C36" s="393">
        <v>55576</v>
      </c>
      <c r="D36" s="611">
        <v>2564</v>
      </c>
      <c r="E36" s="612">
        <v>2564</v>
      </c>
      <c r="F36" s="394">
        <v>0</v>
      </c>
      <c r="G36" s="393">
        <v>31986</v>
      </c>
      <c r="H36" s="107">
        <v>0</v>
      </c>
      <c r="I36" s="107">
        <v>0</v>
      </c>
      <c r="J36" s="107">
        <v>0</v>
      </c>
      <c r="K36" s="107">
        <f t="shared" si="0"/>
        <v>2564</v>
      </c>
      <c r="L36" s="107">
        <v>256</v>
      </c>
      <c r="M36" s="108"/>
    </row>
    <row r="37" spans="1:13" ht="15.75">
      <c r="A37" s="107">
        <v>27</v>
      </c>
      <c r="B37" s="613" t="s">
        <v>906</v>
      </c>
      <c r="C37" s="393">
        <v>81642</v>
      </c>
      <c r="D37" s="611">
        <v>3556</v>
      </c>
      <c r="E37" s="612">
        <v>3556</v>
      </c>
      <c r="F37" s="394">
        <v>0</v>
      </c>
      <c r="G37" s="393">
        <v>46473</v>
      </c>
      <c r="H37" s="107">
        <v>0</v>
      </c>
      <c r="I37" s="107">
        <v>0</v>
      </c>
      <c r="J37" s="107">
        <v>0</v>
      </c>
      <c r="K37" s="107">
        <f t="shared" si="0"/>
        <v>3556</v>
      </c>
      <c r="L37" s="107">
        <v>356</v>
      </c>
      <c r="M37" s="108"/>
    </row>
    <row r="38" spans="1:13" ht="15.75">
      <c r="A38" s="107">
        <v>28</v>
      </c>
      <c r="B38" s="613" t="s">
        <v>907</v>
      </c>
      <c r="C38" s="393">
        <v>43477.666666666664</v>
      </c>
      <c r="D38" s="611">
        <v>873</v>
      </c>
      <c r="E38" s="612">
        <v>873</v>
      </c>
      <c r="F38" s="394">
        <v>0</v>
      </c>
      <c r="G38" s="393">
        <v>27631.333333333332</v>
      </c>
      <c r="H38" s="107">
        <v>0</v>
      </c>
      <c r="I38" s="107">
        <v>0</v>
      </c>
      <c r="J38" s="107">
        <v>0</v>
      </c>
      <c r="K38" s="107">
        <f t="shared" si="0"/>
        <v>873</v>
      </c>
      <c r="L38" s="107">
        <v>87</v>
      </c>
      <c r="M38" s="108"/>
    </row>
    <row r="39" spans="1:13" ht="15.75">
      <c r="A39" s="107">
        <v>29</v>
      </c>
      <c r="B39" s="615" t="s">
        <v>908</v>
      </c>
      <c r="C39" s="393">
        <v>94034.66666666667</v>
      </c>
      <c r="D39" s="611">
        <v>3776</v>
      </c>
      <c r="E39" s="612">
        <v>3776</v>
      </c>
      <c r="F39" s="394">
        <v>0</v>
      </c>
      <c r="G39" s="393">
        <v>41809.666666666664</v>
      </c>
      <c r="H39" s="107">
        <v>0</v>
      </c>
      <c r="I39" s="107">
        <v>0</v>
      </c>
      <c r="J39" s="107">
        <v>0</v>
      </c>
      <c r="K39" s="107">
        <f t="shared" si="0"/>
        <v>3776</v>
      </c>
      <c r="L39" s="107">
        <v>378</v>
      </c>
      <c r="M39" s="108"/>
    </row>
    <row r="40" spans="1:13" ht="30">
      <c r="A40" s="107">
        <v>30</v>
      </c>
      <c r="B40" s="615" t="s">
        <v>909</v>
      </c>
      <c r="C40" s="393">
        <v>35442.666666666664</v>
      </c>
      <c r="D40" s="611">
        <v>1960</v>
      </c>
      <c r="E40" s="612">
        <v>1960</v>
      </c>
      <c r="F40" s="394">
        <v>0</v>
      </c>
      <c r="G40" s="393">
        <v>35169.666666666664</v>
      </c>
      <c r="H40" s="107">
        <v>0</v>
      </c>
      <c r="I40" s="107">
        <v>0</v>
      </c>
      <c r="J40" s="107">
        <v>0</v>
      </c>
      <c r="K40" s="107">
        <f t="shared" si="0"/>
        <v>1960</v>
      </c>
      <c r="L40" s="107">
        <v>196</v>
      </c>
      <c r="M40" s="108"/>
    </row>
    <row r="41" spans="1:13" ht="15.75">
      <c r="A41" s="107">
        <v>31</v>
      </c>
      <c r="B41" s="615" t="s">
        <v>910</v>
      </c>
      <c r="C41" s="393">
        <v>75580.66666666667</v>
      </c>
      <c r="D41" s="611">
        <v>1794</v>
      </c>
      <c r="E41" s="612">
        <v>1794</v>
      </c>
      <c r="F41" s="394">
        <v>0</v>
      </c>
      <c r="G41" s="393">
        <v>57337</v>
      </c>
      <c r="H41" s="107">
        <v>0</v>
      </c>
      <c r="I41" s="107">
        <v>0</v>
      </c>
      <c r="J41" s="107">
        <v>0</v>
      </c>
      <c r="K41" s="107">
        <f t="shared" si="0"/>
        <v>1794</v>
      </c>
      <c r="L41" s="107">
        <v>179</v>
      </c>
      <c r="M41" s="108"/>
    </row>
    <row r="42" spans="1:13" ht="15.75">
      <c r="A42" s="107">
        <v>32</v>
      </c>
      <c r="B42" s="615" t="s">
        <v>911</v>
      </c>
      <c r="C42" s="393">
        <v>87316</v>
      </c>
      <c r="D42" s="611">
        <v>3209</v>
      </c>
      <c r="E42" s="612">
        <v>3209</v>
      </c>
      <c r="F42" s="394">
        <v>0</v>
      </c>
      <c r="G42" s="393">
        <v>50938</v>
      </c>
      <c r="H42" s="107">
        <v>0</v>
      </c>
      <c r="I42" s="107">
        <v>0</v>
      </c>
      <c r="J42" s="107">
        <v>0</v>
      </c>
      <c r="K42" s="107">
        <f t="shared" si="0"/>
        <v>3209</v>
      </c>
      <c r="L42" s="107">
        <v>321</v>
      </c>
      <c r="M42" s="108"/>
    </row>
    <row r="43" spans="1:13" ht="15.75">
      <c r="A43" s="107">
        <v>33</v>
      </c>
      <c r="B43" s="615" t="s">
        <v>912</v>
      </c>
      <c r="C43" s="393">
        <v>60315</v>
      </c>
      <c r="D43" s="611">
        <v>1635</v>
      </c>
      <c r="E43" s="612">
        <v>1635</v>
      </c>
      <c r="F43" s="394">
        <v>0</v>
      </c>
      <c r="G43" s="393">
        <v>34230.666666666664</v>
      </c>
      <c r="H43" s="107">
        <v>0</v>
      </c>
      <c r="I43" s="107">
        <v>0</v>
      </c>
      <c r="J43" s="107">
        <v>0</v>
      </c>
      <c r="K43" s="107">
        <f t="shared" si="0"/>
        <v>1635</v>
      </c>
      <c r="L43" s="107">
        <v>164</v>
      </c>
      <c r="M43" s="108"/>
    </row>
    <row r="44" spans="1:13" ht="15">
      <c r="A44" s="1146" t="s">
        <v>17</v>
      </c>
      <c r="B44" s="1147"/>
      <c r="C44" s="616">
        <f aca="true" t="shared" si="1" ref="C44:L44">SUM(C11:C43)</f>
        <v>3725973.3333333326</v>
      </c>
      <c r="D44" s="616">
        <f t="shared" si="1"/>
        <v>96329</v>
      </c>
      <c r="E44" s="617">
        <f t="shared" si="1"/>
        <v>96329</v>
      </c>
      <c r="F44" s="616">
        <f t="shared" si="1"/>
        <v>0</v>
      </c>
      <c r="G44" s="616">
        <f t="shared" si="1"/>
        <v>2247590.333333333</v>
      </c>
      <c r="H44" s="617">
        <f t="shared" si="1"/>
        <v>0</v>
      </c>
      <c r="I44" s="617">
        <f t="shared" si="1"/>
        <v>0</v>
      </c>
      <c r="J44" s="617">
        <f t="shared" si="1"/>
        <v>0</v>
      </c>
      <c r="K44" s="617">
        <f t="shared" si="1"/>
        <v>96329</v>
      </c>
      <c r="L44" s="617">
        <f t="shared" si="1"/>
        <v>9634</v>
      </c>
      <c r="M44" s="617"/>
    </row>
    <row r="45" spans="1:12" ht="14.25">
      <c r="A45" s="1149" t="s">
        <v>113</v>
      </c>
      <c r="B45" s="1150"/>
      <c r="C45" s="1150"/>
      <c r="D45" s="1150"/>
      <c r="E45" s="1150"/>
      <c r="F45" s="1150"/>
      <c r="G45" s="1150"/>
      <c r="H45" s="1150"/>
      <c r="I45" s="1150"/>
      <c r="J45" s="1150"/>
      <c r="K45" s="1151"/>
      <c r="L45" s="1151"/>
    </row>
    <row r="47" spans="1:12" ht="15.75">
      <c r="A47" s="751" t="s">
        <v>12</v>
      </c>
      <c r="B47" s="751"/>
      <c r="C47" s="1"/>
      <c r="D47" s="14"/>
      <c r="E47" s="14"/>
      <c r="F47" s="15"/>
      <c r="G47" s="15"/>
      <c r="H47" s="82"/>
      <c r="I47" s="82"/>
      <c r="J47" s="794" t="s">
        <v>929</v>
      </c>
      <c r="K47" s="794"/>
      <c r="L47" s="794"/>
    </row>
    <row r="48" spans="1:12" ht="15.75">
      <c r="A48" s="15"/>
      <c r="B48" s="15"/>
      <c r="C48" s="15"/>
      <c r="D48" s="15"/>
      <c r="E48" s="15"/>
      <c r="F48" s="15"/>
      <c r="G48" s="15"/>
      <c r="H48" s="15"/>
      <c r="I48" s="15"/>
      <c r="J48" s="794" t="s">
        <v>476</v>
      </c>
      <c r="K48" s="794"/>
      <c r="L48" s="794"/>
    </row>
    <row r="49" spans="1:12" ht="15.75">
      <c r="A49" s="15"/>
      <c r="B49" s="15"/>
      <c r="C49" s="15"/>
      <c r="D49" s="15"/>
      <c r="E49" s="15"/>
      <c r="F49" s="15"/>
      <c r="G49" s="15"/>
      <c r="H49" s="15"/>
      <c r="I49" s="15"/>
      <c r="J49" s="794" t="s">
        <v>1089</v>
      </c>
      <c r="K49" s="794"/>
      <c r="L49" s="794"/>
    </row>
    <row r="50" spans="1:12" ht="14.25">
      <c r="A50" s="15"/>
      <c r="B50" s="14"/>
      <c r="C50" s="14"/>
      <c r="D50" s="14"/>
      <c r="E50" s="14"/>
      <c r="F50" s="15"/>
      <c r="G50" s="15"/>
      <c r="H50" s="15"/>
      <c r="I50" s="15"/>
      <c r="J50" s="36"/>
      <c r="K50" s="36"/>
      <c r="L50" s="36"/>
    </row>
  </sheetData>
  <sheetProtection/>
  <mergeCells count="23">
    <mergeCell ref="K1:L1"/>
    <mergeCell ref="B2:J2"/>
    <mergeCell ref="B3:J3"/>
    <mergeCell ref="G7:J7"/>
    <mergeCell ref="A6:B6"/>
    <mergeCell ref="B5:L5"/>
    <mergeCell ref="B7:B9"/>
    <mergeCell ref="A44:B44"/>
    <mergeCell ref="K7:K9"/>
    <mergeCell ref="A45:L45"/>
    <mergeCell ref="C8:C9"/>
    <mergeCell ref="C7:F7"/>
    <mergeCell ref="E8:F8"/>
    <mergeCell ref="J48:L48"/>
    <mergeCell ref="J49:L49"/>
    <mergeCell ref="G8:G9"/>
    <mergeCell ref="A47:B47"/>
    <mergeCell ref="J47:L47"/>
    <mergeCell ref="L7:L9"/>
    <mergeCell ref="A7:A9"/>
    <mergeCell ref="H8:H9"/>
    <mergeCell ref="I8:J8"/>
    <mergeCell ref="D8:D9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61" r:id="rId1"/>
</worksheet>
</file>

<file path=xl/worksheets/sheet6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36"/>
  <sheetViews>
    <sheetView view="pageBreakPreview" zoomScaleNormal="90" zoomScaleSheetLayoutView="100" zoomScalePageLayoutView="0" workbookViewId="0" topLeftCell="I8">
      <selection activeCell="Y28" sqref="Y28"/>
    </sheetView>
  </sheetViews>
  <sheetFormatPr defaultColWidth="9.140625" defaultRowHeight="12.75"/>
  <cols>
    <col min="1" max="1" width="4.7109375" style="167" customWidth="1"/>
    <col min="2" max="2" width="33.28125" style="167" customWidth="1"/>
    <col min="3" max="3" width="8.57421875" style="167" bestFit="1" customWidth="1"/>
    <col min="4" max="5" width="7.8515625" style="167" customWidth="1"/>
    <col min="6" max="6" width="8.57421875" style="167" bestFit="1" customWidth="1"/>
    <col min="7" max="8" width="7.8515625" style="167" customWidth="1"/>
    <col min="9" max="9" width="8.57421875" style="167" bestFit="1" customWidth="1"/>
    <col min="10" max="11" width="7.8515625" style="167" customWidth="1"/>
    <col min="12" max="12" width="8.57421875" style="167" bestFit="1" customWidth="1"/>
    <col min="13" max="17" width="8.00390625" style="167" customWidth="1"/>
    <col min="18" max="18" width="8.57421875" style="167" bestFit="1" customWidth="1"/>
    <col min="19" max="20" width="8.00390625" style="167" customWidth="1"/>
    <col min="21" max="21" width="8.57421875" style="167" bestFit="1" customWidth="1"/>
    <col min="22" max="22" width="8.00390625" style="167" customWidth="1"/>
    <col min="23" max="23" width="8.57421875" style="167" bestFit="1" customWidth="1"/>
    <col min="24" max="16384" width="9.140625" style="167" customWidth="1"/>
  </cols>
  <sheetData>
    <row r="1" spans="15:21" ht="15">
      <c r="O1" s="1166" t="s">
        <v>549</v>
      </c>
      <c r="P1" s="1166"/>
      <c r="Q1" s="1166"/>
      <c r="R1" s="1166"/>
      <c r="S1" s="1166"/>
      <c r="T1" s="1166"/>
      <c r="U1" s="1166"/>
    </row>
    <row r="2" spans="7:21" ht="15.75">
      <c r="G2" s="168"/>
      <c r="H2" s="168"/>
      <c r="I2" s="169"/>
      <c r="J2" s="168" t="s">
        <v>0</v>
      </c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</row>
    <row r="3" spans="6:21" ht="15.75">
      <c r="F3" s="168"/>
      <c r="G3" s="168"/>
      <c r="H3" s="168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</row>
    <row r="4" spans="2:21" ht="18">
      <c r="B4" s="1167" t="s">
        <v>697</v>
      </c>
      <c r="C4" s="1167"/>
      <c r="D4" s="1167"/>
      <c r="E4" s="1167"/>
      <c r="F4" s="1167"/>
      <c r="G4" s="1167"/>
      <c r="H4" s="1167"/>
      <c r="I4" s="1167"/>
      <c r="J4" s="1167"/>
      <c r="K4" s="1167"/>
      <c r="L4" s="1167"/>
      <c r="M4" s="1167"/>
      <c r="N4" s="1167"/>
      <c r="O4" s="1167"/>
      <c r="P4" s="1167"/>
      <c r="Q4" s="1167"/>
      <c r="R4" s="1167"/>
      <c r="S4" s="1167"/>
      <c r="T4" s="1167"/>
      <c r="U4" s="1167"/>
    </row>
    <row r="6" spans="2:21" ht="15.75">
      <c r="B6" s="1168" t="s">
        <v>711</v>
      </c>
      <c r="C6" s="1168"/>
      <c r="D6" s="1168"/>
      <c r="E6" s="1168"/>
      <c r="F6" s="1168"/>
      <c r="G6" s="1168"/>
      <c r="H6" s="1168"/>
      <c r="I6" s="1168"/>
      <c r="J6" s="1168"/>
      <c r="K6" s="1168"/>
      <c r="L6" s="1168"/>
      <c r="M6" s="1168"/>
      <c r="N6" s="1168"/>
      <c r="O6" s="1168"/>
      <c r="P6" s="1168"/>
      <c r="Q6" s="1168"/>
      <c r="R6" s="1168"/>
      <c r="S6" s="1168"/>
      <c r="T6" s="1168"/>
      <c r="U6" s="1168"/>
    </row>
    <row r="8" spans="1:2" ht="12.75">
      <c r="A8" s="1169" t="s">
        <v>158</v>
      </c>
      <c r="B8" s="1169"/>
    </row>
    <row r="9" spans="1:23" ht="18">
      <c r="A9" s="170"/>
      <c r="B9" s="170"/>
      <c r="V9" s="1170" t="s">
        <v>246</v>
      </c>
      <c r="W9" s="1170"/>
    </row>
    <row r="10" spans="1:249" ht="12.75" customHeight="1">
      <c r="A10" s="1171" t="s">
        <v>2</v>
      </c>
      <c r="B10" s="1171" t="s">
        <v>108</v>
      </c>
      <c r="C10" s="1173" t="s">
        <v>23</v>
      </c>
      <c r="D10" s="1174"/>
      <c r="E10" s="1174"/>
      <c r="F10" s="1174"/>
      <c r="G10" s="1174"/>
      <c r="H10" s="1174"/>
      <c r="I10" s="1174"/>
      <c r="J10" s="1174"/>
      <c r="K10" s="1175"/>
      <c r="L10" s="1173" t="s">
        <v>24</v>
      </c>
      <c r="M10" s="1174"/>
      <c r="N10" s="1174"/>
      <c r="O10" s="1174"/>
      <c r="P10" s="1174"/>
      <c r="Q10" s="1174"/>
      <c r="R10" s="1174"/>
      <c r="S10" s="1174"/>
      <c r="T10" s="1175"/>
      <c r="U10" s="1176" t="s">
        <v>137</v>
      </c>
      <c r="V10" s="1177"/>
      <c r="W10" s="1178"/>
      <c r="X10" s="172"/>
      <c r="Y10" s="172"/>
      <c r="Z10" s="172"/>
      <c r="AA10" s="172"/>
      <c r="AB10" s="172"/>
      <c r="AC10" s="173"/>
      <c r="AD10" s="174"/>
      <c r="AE10" s="172"/>
      <c r="AF10" s="172"/>
      <c r="AG10" s="172"/>
      <c r="AH10" s="172"/>
      <c r="AI10" s="172"/>
      <c r="AJ10" s="172"/>
      <c r="AK10" s="172"/>
      <c r="AL10" s="172"/>
      <c r="AM10" s="172"/>
      <c r="AN10" s="172"/>
      <c r="AO10" s="172"/>
      <c r="AP10" s="172"/>
      <c r="AQ10" s="172"/>
      <c r="AR10" s="172"/>
      <c r="AS10" s="172"/>
      <c r="AT10" s="172"/>
      <c r="AU10" s="172"/>
      <c r="AV10" s="172"/>
      <c r="AW10" s="172"/>
      <c r="AX10" s="172"/>
      <c r="AY10" s="172"/>
      <c r="AZ10" s="172"/>
      <c r="BA10" s="172"/>
      <c r="BB10" s="172"/>
      <c r="BC10" s="172"/>
      <c r="BD10" s="172"/>
      <c r="BE10" s="172"/>
      <c r="BF10" s="172"/>
      <c r="BG10" s="172"/>
      <c r="BH10" s="172"/>
      <c r="BI10" s="172"/>
      <c r="BJ10" s="172"/>
      <c r="BK10" s="172"/>
      <c r="BL10" s="172"/>
      <c r="BM10" s="172"/>
      <c r="BN10" s="172"/>
      <c r="BO10" s="172"/>
      <c r="BP10" s="172"/>
      <c r="BQ10" s="172"/>
      <c r="BR10" s="172"/>
      <c r="BS10" s="172"/>
      <c r="BT10" s="172"/>
      <c r="BU10" s="172"/>
      <c r="BV10" s="172"/>
      <c r="BW10" s="172"/>
      <c r="BX10" s="172"/>
      <c r="BY10" s="172"/>
      <c r="BZ10" s="172"/>
      <c r="CA10" s="172"/>
      <c r="CB10" s="172"/>
      <c r="CC10" s="172"/>
      <c r="CD10" s="172"/>
      <c r="CE10" s="172"/>
      <c r="CF10" s="172"/>
      <c r="CG10" s="172"/>
      <c r="CH10" s="172"/>
      <c r="CI10" s="172"/>
      <c r="CJ10" s="172"/>
      <c r="CK10" s="172"/>
      <c r="CL10" s="172"/>
      <c r="CM10" s="172"/>
      <c r="CN10" s="172"/>
      <c r="CO10" s="172"/>
      <c r="CP10" s="172"/>
      <c r="CQ10" s="172"/>
      <c r="CR10" s="172"/>
      <c r="CS10" s="172"/>
      <c r="CT10" s="172"/>
      <c r="CU10" s="172"/>
      <c r="CV10" s="172"/>
      <c r="CW10" s="172"/>
      <c r="CX10" s="172"/>
      <c r="CY10" s="172"/>
      <c r="CZ10" s="172"/>
      <c r="DA10" s="172"/>
      <c r="DB10" s="172"/>
      <c r="DC10" s="172"/>
      <c r="DD10" s="172"/>
      <c r="DE10" s="172"/>
      <c r="DF10" s="172"/>
      <c r="DG10" s="172"/>
      <c r="DH10" s="172"/>
      <c r="DI10" s="172"/>
      <c r="DJ10" s="172"/>
      <c r="DK10" s="172"/>
      <c r="DL10" s="172"/>
      <c r="DM10" s="172"/>
      <c r="DN10" s="172"/>
      <c r="DO10" s="172"/>
      <c r="DP10" s="172"/>
      <c r="DQ10" s="172"/>
      <c r="DR10" s="172"/>
      <c r="DS10" s="172"/>
      <c r="DT10" s="172"/>
      <c r="DU10" s="172"/>
      <c r="DV10" s="172"/>
      <c r="DW10" s="172"/>
      <c r="DX10" s="172"/>
      <c r="DY10" s="172"/>
      <c r="DZ10" s="172"/>
      <c r="EA10" s="172"/>
      <c r="EB10" s="172"/>
      <c r="EC10" s="172"/>
      <c r="ED10" s="172"/>
      <c r="EE10" s="172"/>
      <c r="EF10" s="172"/>
      <c r="EG10" s="172"/>
      <c r="EH10" s="172"/>
      <c r="EI10" s="172"/>
      <c r="EJ10" s="172"/>
      <c r="EK10" s="172"/>
      <c r="EL10" s="172"/>
      <c r="EM10" s="172"/>
      <c r="EN10" s="172"/>
      <c r="EO10" s="172"/>
      <c r="EP10" s="172"/>
      <c r="EQ10" s="172"/>
      <c r="ER10" s="172"/>
      <c r="ES10" s="172"/>
      <c r="ET10" s="172"/>
      <c r="EU10" s="172"/>
      <c r="EV10" s="172"/>
      <c r="EW10" s="172"/>
      <c r="EX10" s="172"/>
      <c r="EY10" s="172"/>
      <c r="EZ10" s="172"/>
      <c r="FA10" s="172"/>
      <c r="FB10" s="172"/>
      <c r="FC10" s="172"/>
      <c r="FD10" s="172"/>
      <c r="FE10" s="172"/>
      <c r="FF10" s="172"/>
      <c r="FG10" s="172"/>
      <c r="FH10" s="172"/>
      <c r="FI10" s="172"/>
      <c r="FJ10" s="172"/>
      <c r="FK10" s="172"/>
      <c r="FL10" s="172"/>
      <c r="FM10" s="172"/>
      <c r="FN10" s="172"/>
      <c r="FO10" s="172"/>
      <c r="FP10" s="172"/>
      <c r="FQ10" s="172"/>
      <c r="FR10" s="172"/>
      <c r="FS10" s="172"/>
      <c r="FT10" s="172"/>
      <c r="FU10" s="172"/>
      <c r="FV10" s="172"/>
      <c r="FW10" s="172"/>
      <c r="FX10" s="172"/>
      <c r="FY10" s="172"/>
      <c r="FZ10" s="172"/>
      <c r="GA10" s="172"/>
      <c r="GB10" s="172"/>
      <c r="GC10" s="172"/>
      <c r="GD10" s="172"/>
      <c r="GE10" s="172"/>
      <c r="GF10" s="172"/>
      <c r="GG10" s="172"/>
      <c r="GH10" s="172"/>
      <c r="GI10" s="172"/>
      <c r="GJ10" s="172"/>
      <c r="GK10" s="172"/>
      <c r="GL10" s="172"/>
      <c r="GM10" s="172"/>
      <c r="GN10" s="172"/>
      <c r="GO10" s="172"/>
      <c r="GP10" s="172"/>
      <c r="GQ10" s="172"/>
      <c r="GR10" s="172"/>
      <c r="GS10" s="172"/>
      <c r="GT10" s="172"/>
      <c r="GU10" s="172"/>
      <c r="GV10" s="172"/>
      <c r="GW10" s="172"/>
      <c r="GX10" s="172"/>
      <c r="GY10" s="172"/>
      <c r="GZ10" s="172"/>
      <c r="HA10" s="172"/>
      <c r="HB10" s="172"/>
      <c r="HC10" s="172"/>
      <c r="HD10" s="172"/>
      <c r="HE10" s="172"/>
      <c r="HF10" s="172"/>
      <c r="HG10" s="172"/>
      <c r="HH10" s="172"/>
      <c r="HI10" s="172"/>
      <c r="HJ10" s="172"/>
      <c r="HK10" s="172"/>
      <c r="HL10" s="172"/>
      <c r="HM10" s="172"/>
      <c r="HN10" s="172"/>
      <c r="HO10" s="172"/>
      <c r="HP10" s="172"/>
      <c r="HQ10" s="172"/>
      <c r="HR10" s="172"/>
      <c r="HS10" s="172"/>
      <c r="HT10" s="172"/>
      <c r="HU10" s="172"/>
      <c r="HV10" s="172"/>
      <c r="HW10" s="172"/>
      <c r="HX10" s="172"/>
      <c r="HY10" s="172"/>
      <c r="HZ10" s="172"/>
      <c r="IA10" s="172"/>
      <c r="IB10" s="172"/>
      <c r="IC10" s="172"/>
      <c r="ID10" s="172"/>
      <c r="IE10" s="172"/>
      <c r="IF10" s="172"/>
      <c r="IG10" s="172"/>
      <c r="IH10" s="172"/>
      <c r="II10" s="172"/>
      <c r="IJ10" s="172"/>
      <c r="IK10" s="172"/>
      <c r="IL10" s="172"/>
      <c r="IM10" s="172"/>
      <c r="IN10" s="172"/>
      <c r="IO10" s="172"/>
    </row>
    <row r="11" spans="1:249" ht="12.75" customHeight="1">
      <c r="A11" s="1172"/>
      <c r="B11" s="1172"/>
      <c r="C11" s="1162" t="s">
        <v>172</v>
      </c>
      <c r="D11" s="1163"/>
      <c r="E11" s="1164"/>
      <c r="F11" s="1162" t="s">
        <v>173</v>
      </c>
      <c r="G11" s="1163"/>
      <c r="H11" s="1164"/>
      <c r="I11" s="1162" t="s">
        <v>17</v>
      </c>
      <c r="J11" s="1163"/>
      <c r="K11" s="1164"/>
      <c r="L11" s="1162" t="s">
        <v>172</v>
      </c>
      <c r="M11" s="1163"/>
      <c r="N11" s="1164"/>
      <c r="O11" s="1162" t="s">
        <v>173</v>
      </c>
      <c r="P11" s="1163"/>
      <c r="Q11" s="1164"/>
      <c r="R11" s="1162" t="s">
        <v>17</v>
      </c>
      <c r="S11" s="1163"/>
      <c r="T11" s="1164"/>
      <c r="U11" s="1179"/>
      <c r="V11" s="1180"/>
      <c r="W11" s="1181"/>
      <c r="X11" s="172"/>
      <c r="Y11" s="172"/>
      <c r="Z11" s="172"/>
      <c r="AA11" s="172"/>
      <c r="AB11" s="172"/>
      <c r="AC11" s="172"/>
      <c r="AD11" s="172"/>
      <c r="AE11" s="172"/>
      <c r="AF11" s="172"/>
      <c r="AG11" s="172"/>
      <c r="AH11" s="172"/>
      <c r="AI11" s="172"/>
      <c r="AJ11" s="172"/>
      <c r="AK11" s="172"/>
      <c r="AL11" s="172"/>
      <c r="AM11" s="172"/>
      <c r="AN11" s="172"/>
      <c r="AO11" s="172"/>
      <c r="AP11" s="172"/>
      <c r="AQ11" s="172"/>
      <c r="AR11" s="172"/>
      <c r="AS11" s="172"/>
      <c r="AT11" s="172"/>
      <c r="AU11" s="172"/>
      <c r="AV11" s="172"/>
      <c r="AW11" s="172"/>
      <c r="AX11" s="172"/>
      <c r="AY11" s="172"/>
      <c r="AZ11" s="172"/>
      <c r="BA11" s="172"/>
      <c r="BB11" s="172"/>
      <c r="BC11" s="172"/>
      <c r="BD11" s="172"/>
      <c r="BE11" s="172"/>
      <c r="BF11" s="172"/>
      <c r="BG11" s="172"/>
      <c r="BH11" s="172"/>
      <c r="BI11" s="172"/>
      <c r="BJ11" s="172"/>
      <c r="BK11" s="172"/>
      <c r="BL11" s="172"/>
      <c r="BM11" s="172"/>
      <c r="BN11" s="172"/>
      <c r="BO11" s="172"/>
      <c r="BP11" s="172"/>
      <c r="BQ11" s="172"/>
      <c r="BR11" s="172"/>
      <c r="BS11" s="172"/>
      <c r="BT11" s="172"/>
      <c r="BU11" s="172"/>
      <c r="BV11" s="172"/>
      <c r="BW11" s="172"/>
      <c r="BX11" s="172"/>
      <c r="BY11" s="172"/>
      <c r="BZ11" s="172"/>
      <c r="CA11" s="172"/>
      <c r="CB11" s="172"/>
      <c r="CC11" s="172"/>
      <c r="CD11" s="172"/>
      <c r="CE11" s="172"/>
      <c r="CF11" s="172"/>
      <c r="CG11" s="172"/>
      <c r="CH11" s="172"/>
      <c r="CI11" s="172"/>
      <c r="CJ11" s="172"/>
      <c r="CK11" s="172"/>
      <c r="CL11" s="172"/>
      <c r="CM11" s="172"/>
      <c r="CN11" s="172"/>
      <c r="CO11" s="172"/>
      <c r="CP11" s="172"/>
      <c r="CQ11" s="172"/>
      <c r="CR11" s="172"/>
      <c r="CS11" s="172"/>
      <c r="CT11" s="172"/>
      <c r="CU11" s="172"/>
      <c r="CV11" s="172"/>
      <c r="CW11" s="172"/>
      <c r="CX11" s="172"/>
      <c r="CY11" s="172"/>
      <c r="CZ11" s="172"/>
      <c r="DA11" s="172"/>
      <c r="DB11" s="172"/>
      <c r="DC11" s="172"/>
      <c r="DD11" s="172"/>
      <c r="DE11" s="172"/>
      <c r="DF11" s="172"/>
      <c r="DG11" s="172"/>
      <c r="DH11" s="172"/>
      <c r="DI11" s="172"/>
      <c r="DJ11" s="172"/>
      <c r="DK11" s="172"/>
      <c r="DL11" s="172"/>
      <c r="DM11" s="172"/>
      <c r="DN11" s="172"/>
      <c r="DO11" s="172"/>
      <c r="DP11" s="172"/>
      <c r="DQ11" s="172"/>
      <c r="DR11" s="172"/>
      <c r="DS11" s="172"/>
      <c r="DT11" s="172"/>
      <c r="DU11" s="172"/>
      <c r="DV11" s="172"/>
      <c r="DW11" s="172"/>
      <c r="DX11" s="172"/>
      <c r="DY11" s="172"/>
      <c r="DZ11" s="172"/>
      <c r="EA11" s="172"/>
      <c r="EB11" s="172"/>
      <c r="EC11" s="172"/>
      <c r="ED11" s="172"/>
      <c r="EE11" s="172"/>
      <c r="EF11" s="172"/>
      <c r="EG11" s="172"/>
      <c r="EH11" s="172"/>
      <c r="EI11" s="172"/>
      <c r="EJ11" s="172"/>
      <c r="EK11" s="172"/>
      <c r="EL11" s="172"/>
      <c r="EM11" s="172"/>
      <c r="EN11" s="172"/>
      <c r="EO11" s="172"/>
      <c r="EP11" s="172"/>
      <c r="EQ11" s="172"/>
      <c r="ER11" s="172"/>
      <c r="ES11" s="172"/>
      <c r="ET11" s="172"/>
      <c r="EU11" s="172"/>
      <c r="EV11" s="172"/>
      <c r="EW11" s="172"/>
      <c r="EX11" s="172"/>
      <c r="EY11" s="172"/>
      <c r="EZ11" s="172"/>
      <c r="FA11" s="172"/>
      <c r="FB11" s="172"/>
      <c r="FC11" s="172"/>
      <c r="FD11" s="172"/>
      <c r="FE11" s="172"/>
      <c r="FF11" s="172"/>
      <c r="FG11" s="172"/>
      <c r="FH11" s="172"/>
      <c r="FI11" s="172"/>
      <c r="FJ11" s="172"/>
      <c r="FK11" s="172"/>
      <c r="FL11" s="172"/>
      <c r="FM11" s="172"/>
      <c r="FN11" s="172"/>
      <c r="FO11" s="172"/>
      <c r="FP11" s="172"/>
      <c r="FQ11" s="172"/>
      <c r="FR11" s="172"/>
      <c r="FS11" s="172"/>
      <c r="FT11" s="172"/>
      <c r="FU11" s="172"/>
      <c r="FV11" s="172"/>
      <c r="FW11" s="172"/>
      <c r="FX11" s="172"/>
      <c r="FY11" s="172"/>
      <c r="FZ11" s="172"/>
      <c r="GA11" s="172"/>
      <c r="GB11" s="172"/>
      <c r="GC11" s="172"/>
      <c r="GD11" s="172"/>
      <c r="GE11" s="172"/>
      <c r="GF11" s="172"/>
      <c r="GG11" s="172"/>
      <c r="GH11" s="172"/>
      <c r="GI11" s="172"/>
      <c r="GJ11" s="172"/>
      <c r="GK11" s="172"/>
      <c r="GL11" s="172"/>
      <c r="GM11" s="172"/>
      <c r="GN11" s="172"/>
      <c r="GO11" s="172"/>
      <c r="GP11" s="172"/>
      <c r="GQ11" s="172"/>
      <c r="GR11" s="172"/>
      <c r="GS11" s="172"/>
      <c r="GT11" s="172"/>
      <c r="GU11" s="172"/>
      <c r="GV11" s="172"/>
      <c r="GW11" s="172"/>
      <c r="GX11" s="172"/>
      <c r="GY11" s="172"/>
      <c r="GZ11" s="172"/>
      <c r="HA11" s="172"/>
      <c r="HB11" s="172"/>
      <c r="HC11" s="172"/>
      <c r="HD11" s="172"/>
      <c r="HE11" s="172"/>
      <c r="HF11" s="172"/>
      <c r="HG11" s="172"/>
      <c r="HH11" s="172"/>
      <c r="HI11" s="172"/>
      <c r="HJ11" s="172"/>
      <c r="HK11" s="172"/>
      <c r="HL11" s="172"/>
      <c r="HM11" s="172"/>
      <c r="HN11" s="172"/>
      <c r="HO11" s="172"/>
      <c r="HP11" s="172"/>
      <c r="HQ11" s="172"/>
      <c r="HR11" s="172"/>
      <c r="HS11" s="172"/>
      <c r="HT11" s="172"/>
      <c r="HU11" s="172"/>
      <c r="HV11" s="172"/>
      <c r="HW11" s="172"/>
      <c r="HX11" s="172"/>
      <c r="HY11" s="172"/>
      <c r="HZ11" s="172"/>
      <c r="IA11" s="172"/>
      <c r="IB11" s="172"/>
      <c r="IC11" s="172"/>
      <c r="ID11" s="172"/>
      <c r="IE11" s="172"/>
      <c r="IF11" s="172"/>
      <c r="IG11" s="172"/>
      <c r="IH11" s="172"/>
      <c r="II11" s="172"/>
      <c r="IJ11" s="172"/>
      <c r="IK11" s="172"/>
      <c r="IL11" s="172"/>
      <c r="IM11" s="172"/>
      <c r="IN11" s="172"/>
      <c r="IO11" s="172"/>
    </row>
    <row r="12" spans="1:249" ht="12.75">
      <c r="A12" s="171"/>
      <c r="B12" s="171"/>
      <c r="C12" s="175" t="s">
        <v>247</v>
      </c>
      <c r="D12" s="176" t="s">
        <v>42</v>
      </c>
      <c r="E12" s="177" t="s">
        <v>43</v>
      </c>
      <c r="F12" s="175" t="s">
        <v>247</v>
      </c>
      <c r="G12" s="176" t="s">
        <v>42</v>
      </c>
      <c r="H12" s="177" t="s">
        <v>43</v>
      </c>
      <c r="I12" s="175" t="s">
        <v>247</v>
      </c>
      <c r="J12" s="176" t="s">
        <v>42</v>
      </c>
      <c r="K12" s="177" t="s">
        <v>43</v>
      </c>
      <c r="L12" s="175" t="s">
        <v>247</v>
      </c>
      <c r="M12" s="176" t="s">
        <v>42</v>
      </c>
      <c r="N12" s="177" t="s">
        <v>43</v>
      </c>
      <c r="O12" s="175" t="s">
        <v>247</v>
      </c>
      <c r="P12" s="176" t="s">
        <v>42</v>
      </c>
      <c r="Q12" s="177" t="s">
        <v>43</v>
      </c>
      <c r="R12" s="175" t="s">
        <v>247</v>
      </c>
      <c r="S12" s="176" t="s">
        <v>42</v>
      </c>
      <c r="T12" s="177" t="s">
        <v>43</v>
      </c>
      <c r="U12" s="171" t="s">
        <v>247</v>
      </c>
      <c r="V12" s="171" t="s">
        <v>42</v>
      </c>
      <c r="W12" s="171" t="s">
        <v>43</v>
      </c>
      <c r="X12" s="172"/>
      <c r="Y12" s="172"/>
      <c r="Z12" s="172"/>
      <c r="AA12" s="172"/>
      <c r="AB12" s="172"/>
      <c r="AC12" s="172"/>
      <c r="AD12" s="172"/>
      <c r="AE12" s="172"/>
      <c r="AF12" s="172"/>
      <c r="AG12" s="172"/>
      <c r="AH12" s="172"/>
      <c r="AI12" s="172"/>
      <c r="AJ12" s="172"/>
      <c r="AK12" s="172"/>
      <c r="AL12" s="172"/>
      <c r="AM12" s="172"/>
      <c r="AN12" s="172"/>
      <c r="AO12" s="172"/>
      <c r="AP12" s="172"/>
      <c r="AQ12" s="172"/>
      <c r="AR12" s="172"/>
      <c r="AS12" s="172"/>
      <c r="AT12" s="172"/>
      <c r="AU12" s="172"/>
      <c r="AV12" s="172"/>
      <c r="AW12" s="172"/>
      <c r="AX12" s="172"/>
      <c r="AY12" s="172"/>
      <c r="AZ12" s="172"/>
      <c r="BA12" s="172"/>
      <c r="BB12" s="172"/>
      <c r="BC12" s="172"/>
      <c r="BD12" s="172"/>
      <c r="BE12" s="172"/>
      <c r="BF12" s="172"/>
      <c r="BG12" s="172"/>
      <c r="BH12" s="172"/>
      <c r="BI12" s="172"/>
      <c r="BJ12" s="172"/>
      <c r="BK12" s="172"/>
      <c r="BL12" s="172"/>
      <c r="BM12" s="172"/>
      <c r="BN12" s="172"/>
      <c r="BO12" s="172"/>
      <c r="BP12" s="172"/>
      <c r="BQ12" s="172"/>
      <c r="BR12" s="172"/>
      <c r="BS12" s="172"/>
      <c r="BT12" s="172"/>
      <c r="BU12" s="172"/>
      <c r="BV12" s="172"/>
      <c r="BW12" s="172"/>
      <c r="BX12" s="172"/>
      <c r="BY12" s="172"/>
      <c r="BZ12" s="172"/>
      <c r="CA12" s="172"/>
      <c r="CB12" s="172"/>
      <c r="CC12" s="172"/>
      <c r="CD12" s="172"/>
      <c r="CE12" s="172"/>
      <c r="CF12" s="172"/>
      <c r="CG12" s="172"/>
      <c r="CH12" s="172"/>
      <c r="CI12" s="172"/>
      <c r="CJ12" s="172"/>
      <c r="CK12" s="172"/>
      <c r="CL12" s="172"/>
      <c r="CM12" s="172"/>
      <c r="CN12" s="172"/>
      <c r="CO12" s="172"/>
      <c r="CP12" s="172"/>
      <c r="CQ12" s="172"/>
      <c r="CR12" s="172"/>
      <c r="CS12" s="172"/>
      <c r="CT12" s="172"/>
      <c r="CU12" s="172"/>
      <c r="CV12" s="172"/>
      <c r="CW12" s="172"/>
      <c r="CX12" s="172"/>
      <c r="CY12" s="172"/>
      <c r="CZ12" s="172"/>
      <c r="DA12" s="172"/>
      <c r="DB12" s="172"/>
      <c r="DC12" s="172"/>
      <c r="DD12" s="172"/>
      <c r="DE12" s="172"/>
      <c r="DF12" s="172"/>
      <c r="DG12" s="172"/>
      <c r="DH12" s="172"/>
      <c r="DI12" s="172"/>
      <c r="DJ12" s="172"/>
      <c r="DK12" s="172"/>
      <c r="DL12" s="172"/>
      <c r="DM12" s="172"/>
      <c r="DN12" s="172"/>
      <c r="DO12" s="172"/>
      <c r="DP12" s="172"/>
      <c r="DQ12" s="172"/>
      <c r="DR12" s="172"/>
      <c r="DS12" s="172"/>
      <c r="DT12" s="172"/>
      <c r="DU12" s="172"/>
      <c r="DV12" s="172"/>
      <c r="DW12" s="172"/>
      <c r="DX12" s="172"/>
      <c r="DY12" s="172"/>
      <c r="DZ12" s="172"/>
      <c r="EA12" s="172"/>
      <c r="EB12" s="172"/>
      <c r="EC12" s="172"/>
      <c r="ED12" s="172"/>
      <c r="EE12" s="172"/>
      <c r="EF12" s="172"/>
      <c r="EG12" s="172"/>
      <c r="EH12" s="172"/>
      <c r="EI12" s="172"/>
      <c r="EJ12" s="172"/>
      <c r="EK12" s="172"/>
      <c r="EL12" s="172"/>
      <c r="EM12" s="172"/>
      <c r="EN12" s="172"/>
      <c r="EO12" s="172"/>
      <c r="EP12" s="172"/>
      <c r="EQ12" s="172"/>
      <c r="ER12" s="172"/>
      <c r="ES12" s="172"/>
      <c r="ET12" s="172"/>
      <c r="EU12" s="172"/>
      <c r="EV12" s="172"/>
      <c r="EW12" s="172"/>
      <c r="EX12" s="172"/>
      <c r="EY12" s="172"/>
      <c r="EZ12" s="172"/>
      <c r="FA12" s="172"/>
      <c r="FB12" s="172"/>
      <c r="FC12" s="172"/>
      <c r="FD12" s="172"/>
      <c r="FE12" s="172"/>
      <c r="FF12" s="172"/>
      <c r="FG12" s="172"/>
      <c r="FH12" s="172"/>
      <c r="FI12" s="172"/>
      <c r="FJ12" s="172"/>
      <c r="FK12" s="172"/>
      <c r="FL12" s="172"/>
      <c r="FM12" s="172"/>
      <c r="FN12" s="172"/>
      <c r="FO12" s="172"/>
      <c r="FP12" s="172"/>
      <c r="FQ12" s="172"/>
      <c r="FR12" s="172"/>
      <c r="FS12" s="172"/>
      <c r="FT12" s="172"/>
      <c r="FU12" s="172"/>
      <c r="FV12" s="172"/>
      <c r="FW12" s="172"/>
      <c r="FX12" s="172"/>
      <c r="FY12" s="172"/>
      <c r="FZ12" s="172"/>
      <c r="GA12" s="172"/>
      <c r="GB12" s="172"/>
      <c r="GC12" s="172"/>
      <c r="GD12" s="172"/>
      <c r="GE12" s="172"/>
      <c r="GF12" s="172"/>
      <c r="GG12" s="172"/>
      <c r="GH12" s="172"/>
      <c r="GI12" s="172"/>
      <c r="GJ12" s="172"/>
      <c r="GK12" s="172"/>
      <c r="GL12" s="172"/>
      <c r="GM12" s="172"/>
      <c r="GN12" s="172"/>
      <c r="GO12" s="172"/>
      <c r="GP12" s="172"/>
      <c r="GQ12" s="172"/>
      <c r="GR12" s="172"/>
      <c r="GS12" s="172"/>
      <c r="GT12" s="172"/>
      <c r="GU12" s="172"/>
      <c r="GV12" s="172"/>
      <c r="GW12" s="172"/>
      <c r="GX12" s="172"/>
      <c r="GY12" s="172"/>
      <c r="GZ12" s="172"/>
      <c r="HA12" s="172"/>
      <c r="HB12" s="172"/>
      <c r="HC12" s="172"/>
      <c r="HD12" s="172"/>
      <c r="HE12" s="172"/>
      <c r="HF12" s="172"/>
      <c r="HG12" s="172"/>
      <c r="HH12" s="172"/>
      <c r="HI12" s="172"/>
      <c r="HJ12" s="172"/>
      <c r="HK12" s="172"/>
      <c r="HL12" s="172"/>
      <c r="HM12" s="172"/>
      <c r="HN12" s="172"/>
      <c r="HO12" s="172"/>
      <c r="HP12" s="172"/>
      <c r="HQ12" s="172"/>
      <c r="HR12" s="172"/>
      <c r="HS12" s="172"/>
      <c r="HT12" s="172"/>
      <c r="HU12" s="172"/>
      <c r="HV12" s="172"/>
      <c r="HW12" s="172"/>
      <c r="HX12" s="172"/>
      <c r="HY12" s="172"/>
      <c r="HZ12" s="172"/>
      <c r="IA12" s="172"/>
      <c r="IB12" s="172"/>
      <c r="IC12" s="172"/>
      <c r="ID12" s="172"/>
      <c r="IE12" s="172"/>
      <c r="IF12" s="172"/>
      <c r="IG12" s="172"/>
      <c r="IH12" s="172"/>
      <c r="II12" s="172"/>
      <c r="IJ12" s="172"/>
      <c r="IK12" s="172"/>
      <c r="IL12" s="172"/>
      <c r="IM12" s="172"/>
      <c r="IN12" s="172"/>
      <c r="IO12" s="172"/>
    </row>
    <row r="13" spans="1:249" ht="12.75">
      <c r="A13" s="171">
        <v>1</v>
      </c>
      <c r="B13" s="171">
        <v>2</v>
      </c>
      <c r="C13" s="171">
        <v>3</v>
      </c>
      <c r="D13" s="171">
        <v>4</v>
      </c>
      <c r="E13" s="171">
        <v>5</v>
      </c>
      <c r="F13" s="171">
        <v>7</v>
      </c>
      <c r="G13" s="171">
        <v>8</v>
      </c>
      <c r="H13" s="171">
        <v>9</v>
      </c>
      <c r="I13" s="171">
        <v>11</v>
      </c>
      <c r="J13" s="171">
        <v>12</v>
      </c>
      <c r="K13" s="171">
        <v>13</v>
      </c>
      <c r="L13" s="171">
        <v>15</v>
      </c>
      <c r="M13" s="171">
        <v>16</v>
      </c>
      <c r="N13" s="171">
        <v>17</v>
      </c>
      <c r="O13" s="171">
        <v>19</v>
      </c>
      <c r="P13" s="171">
        <v>20</v>
      </c>
      <c r="Q13" s="171">
        <v>21</v>
      </c>
      <c r="R13" s="171">
        <v>23</v>
      </c>
      <c r="S13" s="171">
        <v>24</v>
      </c>
      <c r="T13" s="171">
        <v>25</v>
      </c>
      <c r="U13" s="171">
        <v>27</v>
      </c>
      <c r="V13" s="171">
        <v>28</v>
      </c>
      <c r="W13" s="171">
        <v>29</v>
      </c>
      <c r="X13" s="178"/>
      <c r="Y13" s="178"/>
      <c r="Z13" s="178"/>
      <c r="AA13" s="178"/>
      <c r="AB13" s="178"/>
      <c r="AC13" s="178"/>
      <c r="AD13" s="178"/>
      <c r="AE13" s="178"/>
      <c r="AF13" s="178"/>
      <c r="AG13" s="178"/>
      <c r="AH13" s="178"/>
      <c r="AI13" s="178"/>
      <c r="AJ13" s="178"/>
      <c r="AK13" s="178"/>
      <c r="AL13" s="178"/>
      <c r="AM13" s="178"/>
      <c r="AN13" s="178"/>
      <c r="AO13" s="178"/>
      <c r="AP13" s="178"/>
      <c r="AQ13" s="178"/>
      <c r="AR13" s="178"/>
      <c r="AS13" s="178"/>
      <c r="AT13" s="178"/>
      <c r="AU13" s="178"/>
      <c r="AV13" s="178"/>
      <c r="AW13" s="178"/>
      <c r="AX13" s="178"/>
      <c r="AY13" s="178"/>
      <c r="AZ13" s="178"/>
      <c r="BA13" s="178"/>
      <c r="BB13" s="178"/>
      <c r="BC13" s="178"/>
      <c r="BD13" s="178"/>
      <c r="BE13" s="178"/>
      <c r="BF13" s="178"/>
      <c r="BG13" s="178"/>
      <c r="BH13" s="178"/>
      <c r="BI13" s="178"/>
      <c r="BJ13" s="178"/>
      <c r="BK13" s="178"/>
      <c r="BL13" s="178"/>
      <c r="BM13" s="178"/>
      <c r="BN13" s="178"/>
      <c r="BO13" s="178"/>
      <c r="BP13" s="178"/>
      <c r="BQ13" s="178"/>
      <c r="BR13" s="178"/>
      <c r="BS13" s="178"/>
      <c r="BT13" s="178"/>
      <c r="BU13" s="178"/>
      <c r="BV13" s="178"/>
      <c r="BW13" s="178"/>
      <c r="BX13" s="178"/>
      <c r="BY13" s="178"/>
      <c r="BZ13" s="178"/>
      <c r="CA13" s="178"/>
      <c r="CB13" s="178"/>
      <c r="CC13" s="178"/>
      <c r="CD13" s="178"/>
      <c r="CE13" s="178"/>
      <c r="CF13" s="178"/>
      <c r="CG13" s="178"/>
      <c r="CH13" s="178"/>
      <c r="CI13" s="178"/>
      <c r="CJ13" s="178"/>
      <c r="CK13" s="178"/>
      <c r="CL13" s="178"/>
      <c r="CM13" s="178"/>
      <c r="CN13" s="178"/>
      <c r="CO13" s="178"/>
      <c r="CP13" s="178"/>
      <c r="CQ13" s="178"/>
      <c r="CR13" s="178"/>
      <c r="CS13" s="178"/>
      <c r="CT13" s="178"/>
      <c r="CU13" s="178"/>
      <c r="CV13" s="178"/>
      <c r="CW13" s="178"/>
      <c r="CX13" s="178"/>
      <c r="CY13" s="178"/>
      <c r="CZ13" s="178"/>
      <c r="DA13" s="178"/>
      <c r="DB13" s="178"/>
      <c r="DC13" s="178"/>
      <c r="DD13" s="178"/>
      <c r="DE13" s="178"/>
      <c r="DF13" s="178"/>
      <c r="DG13" s="178"/>
      <c r="DH13" s="178"/>
      <c r="DI13" s="178"/>
      <c r="DJ13" s="178"/>
      <c r="DK13" s="178"/>
      <c r="DL13" s="178"/>
      <c r="DM13" s="178"/>
      <c r="DN13" s="178"/>
      <c r="DO13" s="178"/>
      <c r="DP13" s="178"/>
      <c r="DQ13" s="178"/>
      <c r="DR13" s="178"/>
      <c r="DS13" s="178"/>
      <c r="DT13" s="178"/>
      <c r="DU13" s="178"/>
      <c r="DV13" s="178"/>
      <c r="DW13" s="178"/>
      <c r="DX13" s="178"/>
      <c r="DY13" s="178"/>
      <c r="DZ13" s="178"/>
      <c r="EA13" s="178"/>
      <c r="EB13" s="178"/>
      <c r="EC13" s="178"/>
      <c r="ED13" s="178"/>
      <c r="EE13" s="178"/>
      <c r="EF13" s="178"/>
      <c r="EG13" s="178"/>
      <c r="EH13" s="178"/>
      <c r="EI13" s="178"/>
      <c r="EJ13" s="178"/>
      <c r="EK13" s="178"/>
      <c r="EL13" s="178"/>
      <c r="EM13" s="178"/>
      <c r="EN13" s="178"/>
      <c r="EO13" s="178"/>
      <c r="EP13" s="178"/>
      <c r="EQ13" s="178"/>
      <c r="ER13" s="178"/>
      <c r="ES13" s="178"/>
      <c r="ET13" s="178"/>
      <c r="EU13" s="178"/>
      <c r="EV13" s="178"/>
      <c r="EW13" s="178"/>
      <c r="EX13" s="178"/>
      <c r="EY13" s="178"/>
      <c r="EZ13" s="178"/>
      <c r="FA13" s="178"/>
      <c r="FB13" s="178"/>
      <c r="FC13" s="178"/>
      <c r="FD13" s="178"/>
      <c r="FE13" s="178"/>
      <c r="FF13" s="178"/>
      <c r="FG13" s="178"/>
      <c r="FH13" s="178"/>
      <c r="FI13" s="178"/>
      <c r="FJ13" s="178"/>
      <c r="FK13" s="178"/>
      <c r="FL13" s="178"/>
      <c r="FM13" s="178"/>
      <c r="FN13" s="178"/>
      <c r="FO13" s="178"/>
      <c r="FP13" s="178"/>
      <c r="FQ13" s="178"/>
      <c r="FR13" s="178"/>
      <c r="FS13" s="178"/>
      <c r="FT13" s="178"/>
      <c r="FU13" s="178"/>
      <c r="FV13" s="178"/>
      <c r="FW13" s="178"/>
      <c r="FX13" s="178"/>
      <c r="FY13" s="178"/>
      <c r="FZ13" s="178"/>
      <c r="GA13" s="178"/>
      <c r="GB13" s="178"/>
      <c r="GC13" s="178"/>
      <c r="GD13" s="178"/>
      <c r="GE13" s="178"/>
      <c r="GF13" s="178"/>
      <c r="GG13" s="178"/>
      <c r="GH13" s="178"/>
      <c r="GI13" s="178"/>
      <c r="GJ13" s="178"/>
      <c r="GK13" s="178"/>
      <c r="GL13" s="178"/>
      <c r="GM13" s="178"/>
      <c r="GN13" s="178"/>
      <c r="GO13" s="178"/>
      <c r="GP13" s="178"/>
      <c r="GQ13" s="178"/>
      <c r="GR13" s="178"/>
      <c r="GS13" s="178"/>
      <c r="GT13" s="178"/>
      <c r="GU13" s="178"/>
      <c r="GV13" s="178"/>
      <c r="GW13" s="178"/>
      <c r="GX13" s="178"/>
      <c r="GY13" s="178"/>
      <c r="GZ13" s="178"/>
      <c r="HA13" s="178"/>
      <c r="HB13" s="178"/>
      <c r="HC13" s="178"/>
      <c r="HD13" s="178"/>
      <c r="HE13" s="178"/>
      <c r="HF13" s="178"/>
      <c r="HG13" s="178"/>
      <c r="HH13" s="178"/>
      <c r="HI13" s="178"/>
      <c r="HJ13" s="178"/>
      <c r="HK13" s="178"/>
      <c r="HL13" s="178"/>
      <c r="HM13" s="178"/>
      <c r="HN13" s="178"/>
      <c r="HO13" s="178"/>
      <c r="HP13" s="178"/>
      <c r="HQ13" s="178"/>
      <c r="HR13" s="178"/>
      <c r="HS13" s="178"/>
      <c r="HT13" s="178"/>
      <c r="HU13" s="178"/>
      <c r="HV13" s="178"/>
      <c r="HW13" s="178"/>
      <c r="HX13" s="178"/>
      <c r="HY13" s="178"/>
      <c r="HZ13" s="178"/>
      <c r="IA13" s="178"/>
      <c r="IB13" s="178"/>
      <c r="IC13" s="178"/>
      <c r="ID13" s="178"/>
      <c r="IE13" s="178"/>
      <c r="IF13" s="178"/>
      <c r="IG13" s="178"/>
      <c r="IH13" s="178"/>
      <c r="II13" s="178"/>
      <c r="IJ13" s="178"/>
      <c r="IK13" s="178"/>
      <c r="IL13" s="178"/>
      <c r="IM13" s="178"/>
      <c r="IN13" s="178"/>
      <c r="IO13" s="178"/>
    </row>
    <row r="14" spans="1:249" ht="12.75" customHeight="1">
      <c r="A14" s="1160" t="s">
        <v>239</v>
      </c>
      <c r="B14" s="1161"/>
      <c r="C14" s="523"/>
      <c r="D14" s="523"/>
      <c r="E14" s="523"/>
      <c r="F14" s="523"/>
      <c r="G14" s="523"/>
      <c r="H14" s="523"/>
      <c r="I14" s="523"/>
      <c r="J14" s="523"/>
      <c r="K14" s="523"/>
      <c r="L14" s="523"/>
      <c r="M14" s="523"/>
      <c r="N14" s="523"/>
      <c r="O14" s="523"/>
      <c r="P14" s="523"/>
      <c r="Q14" s="523"/>
      <c r="R14" s="523"/>
      <c r="S14" s="523"/>
      <c r="T14" s="523"/>
      <c r="U14" s="523"/>
      <c r="V14" s="523"/>
      <c r="W14" s="523"/>
      <c r="X14" s="178"/>
      <c r="Y14" s="178"/>
      <c r="Z14" s="178"/>
      <c r="AA14" s="178"/>
      <c r="AB14" s="178"/>
      <c r="AC14" s="178"/>
      <c r="AD14" s="178"/>
      <c r="AE14" s="178"/>
      <c r="AF14" s="178"/>
      <c r="AG14" s="178"/>
      <c r="AH14" s="178"/>
      <c r="AI14" s="178"/>
      <c r="AJ14" s="178"/>
      <c r="AK14" s="178"/>
      <c r="AL14" s="178"/>
      <c r="AM14" s="178"/>
      <c r="AN14" s="178"/>
      <c r="AO14" s="178"/>
      <c r="AP14" s="178"/>
      <c r="AQ14" s="178"/>
      <c r="AR14" s="178"/>
      <c r="AS14" s="178"/>
      <c r="AT14" s="178"/>
      <c r="AU14" s="178"/>
      <c r="AV14" s="178"/>
      <c r="AW14" s="178"/>
      <c r="AX14" s="178"/>
      <c r="AY14" s="178"/>
      <c r="AZ14" s="178"/>
      <c r="BA14" s="178"/>
      <c r="BB14" s="178"/>
      <c r="BC14" s="178"/>
      <c r="BD14" s="178"/>
      <c r="BE14" s="178"/>
      <c r="BF14" s="178"/>
      <c r="BG14" s="178"/>
      <c r="BH14" s="178"/>
      <c r="BI14" s="178"/>
      <c r="BJ14" s="178"/>
      <c r="BK14" s="178"/>
      <c r="BL14" s="178"/>
      <c r="BM14" s="178"/>
      <c r="BN14" s="178"/>
      <c r="BO14" s="178"/>
      <c r="BP14" s="178"/>
      <c r="BQ14" s="178"/>
      <c r="BR14" s="178"/>
      <c r="BS14" s="178"/>
      <c r="BT14" s="178"/>
      <c r="BU14" s="178"/>
      <c r="BV14" s="178"/>
      <c r="BW14" s="178"/>
      <c r="BX14" s="178"/>
      <c r="BY14" s="178"/>
      <c r="BZ14" s="178"/>
      <c r="CA14" s="178"/>
      <c r="CB14" s="178"/>
      <c r="CC14" s="178"/>
      <c r="CD14" s="178"/>
      <c r="CE14" s="178"/>
      <c r="CF14" s="178"/>
      <c r="CG14" s="178"/>
      <c r="CH14" s="178"/>
      <c r="CI14" s="178"/>
      <c r="CJ14" s="178"/>
      <c r="CK14" s="178"/>
      <c r="CL14" s="178"/>
      <c r="CM14" s="178"/>
      <c r="CN14" s="178"/>
      <c r="CO14" s="178"/>
      <c r="CP14" s="178"/>
      <c r="CQ14" s="178"/>
      <c r="CR14" s="178"/>
      <c r="CS14" s="178"/>
      <c r="CT14" s="178"/>
      <c r="CU14" s="178"/>
      <c r="CV14" s="178"/>
      <c r="CW14" s="178"/>
      <c r="CX14" s="178"/>
      <c r="CY14" s="178"/>
      <c r="CZ14" s="178"/>
      <c r="DA14" s="178"/>
      <c r="DB14" s="178"/>
      <c r="DC14" s="178"/>
      <c r="DD14" s="178"/>
      <c r="DE14" s="178"/>
      <c r="DF14" s="178"/>
      <c r="DG14" s="178"/>
      <c r="DH14" s="178"/>
      <c r="DI14" s="178"/>
      <c r="DJ14" s="178"/>
      <c r="DK14" s="178"/>
      <c r="DL14" s="178"/>
      <c r="DM14" s="178"/>
      <c r="DN14" s="178"/>
      <c r="DO14" s="178"/>
      <c r="DP14" s="178"/>
      <c r="DQ14" s="178"/>
      <c r="DR14" s="178"/>
      <c r="DS14" s="178"/>
      <c r="DT14" s="178"/>
      <c r="DU14" s="178"/>
      <c r="DV14" s="178"/>
      <c r="DW14" s="178"/>
      <c r="DX14" s="178"/>
      <c r="DY14" s="178"/>
      <c r="DZ14" s="178"/>
      <c r="EA14" s="178"/>
      <c r="EB14" s="178"/>
      <c r="EC14" s="178"/>
      <c r="ED14" s="178"/>
      <c r="EE14" s="178"/>
      <c r="EF14" s="178"/>
      <c r="EG14" s="178"/>
      <c r="EH14" s="178"/>
      <c r="EI14" s="178"/>
      <c r="EJ14" s="178"/>
      <c r="EK14" s="178"/>
      <c r="EL14" s="178"/>
      <c r="EM14" s="178"/>
      <c r="EN14" s="178"/>
      <c r="EO14" s="178"/>
      <c r="EP14" s="178"/>
      <c r="EQ14" s="178"/>
      <c r="ER14" s="178"/>
      <c r="ES14" s="178"/>
      <c r="ET14" s="178"/>
      <c r="EU14" s="178"/>
      <c r="EV14" s="178"/>
      <c r="EW14" s="178"/>
      <c r="EX14" s="178"/>
      <c r="EY14" s="178"/>
      <c r="EZ14" s="178"/>
      <c r="FA14" s="178"/>
      <c r="FB14" s="178"/>
      <c r="FC14" s="178"/>
      <c r="FD14" s="178"/>
      <c r="FE14" s="178"/>
      <c r="FF14" s="178"/>
      <c r="FG14" s="178"/>
      <c r="FH14" s="178"/>
      <c r="FI14" s="178"/>
      <c r="FJ14" s="178"/>
      <c r="FK14" s="178"/>
      <c r="FL14" s="178"/>
      <c r="FM14" s="178"/>
      <c r="FN14" s="178"/>
      <c r="FO14" s="178"/>
      <c r="FP14" s="178"/>
      <c r="FQ14" s="178"/>
      <c r="FR14" s="178"/>
      <c r="FS14" s="178"/>
      <c r="FT14" s="178"/>
      <c r="FU14" s="178"/>
      <c r="FV14" s="178"/>
      <c r="FW14" s="178"/>
      <c r="FX14" s="178"/>
      <c r="FY14" s="178"/>
      <c r="FZ14" s="178"/>
      <c r="GA14" s="178"/>
      <c r="GB14" s="178"/>
      <c r="GC14" s="178"/>
      <c r="GD14" s="178"/>
      <c r="GE14" s="178"/>
      <c r="GF14" s="178"/>
      <c r="GG14" s="178"/>
      <c r="GH14" s="178"/>
      <c r="GI14" s="178"/>
      <c r="GJ14" s="178"/>
      <c r="GK14" s="178"/>
      <c r="GL14" s="178"/>
      <c r="GM14" s="178"/>
      <c r="GN14" s="178"/>
      <c r="GO14" s="178"/>
      <c r="GP14" s="178"/>
      <c r="GQ14" s="178"/>
      <c r="GR14" s="178"/>
      <c r="GS14" s="178"/>
      <c r="GT14" s="178"/>
      <c r="GU14" s="178"/>
      <c r="GV14" s="178"/>
      <c r="GW14" s="178"/>
      <c r="GX14" s="178"/>
      <c r="GY14" s="178"/>
      <c r="GZ14" s="178"/>
      <c r="HA14" s="178"/>
      <c r="HB14" s="178"/>
      <c r="HC14" s="178"/>
      <c r="HD14" s="178"/>
      <c r="HE14" s="178"/>
      <c r="HF14" s="178"/>
      <c r="HG14" s="178"/>
      <c r="HH14" s="178"/>
      <c r="HI14" s="178"/>
      <c r="HJ14" s="178"/>
      <c r="HK14" s="178"/>
      <c r="HL14" s="178"/>
      <c r="HM14" s="178"/>
      <c r="HN14" s="178"/>
      <c r="HO14" s="178"/>
      <c r="HP14" s="178"/>
      <c r="HQ14" s="178"/>
      <c r="HR14" s="178"/>
      <c r="HS14" s="178"/>
      <c r="HT14" s="178"/>
      <c r="HU14" s="178"/>
      <c r="HV14" s="178"/>
      <c r="HW14" s="178"/>
      <c r="HX14" s="178"/>
      <c r="HY14" s="178"/>
      <c r="HZ14" s="178"/>
      <c r="IA14" s="178"/>
      <c r="IB14" s="178"/>
      <c r="IC14" s="178"/>
      <c r="ID14" s="178"/>
      <c r="IE14" s="178"/>
      <c r="IF14" s="178"/>
      <c r="IG14" s="178"/>
      <c r="IH14" s="178"/>
      <c r="II14" s="178"/>
      <c r="IJ14" s="178"/>
      <c r="IK14" s="178"/>
      <c r="IL14" s="178"/>
      <c r="IM14" s="178"/>
      <c r="IN14" s="178"/>
      <c r="IO14" s="178"/>
    </row>
    <row r="15" spans="1:23" ht="12.75">
      <c r="A15" s="179">
        <v>1</v>
      </c>
      <c r="B15" s="180" t="s">
        <v>123</v>
      </c>
      <c r="C15" s="523">
        <v>1192.7808000000002</v>
      </c>
      <c r="D15" s="523">
        <v>165.66400000000002</v>
      </c>
      <c r="E15" s="523">
        <v>298.19520000000006</v>
      </c>
      <c r="F15" s="523">
        <v>0</v>
      </c>
      <c r="G15" s="523">
        <v>0</v>
      </c>
      <c r="H15" s="523">
        <v>0</v>
      </c>
      <c r="I15" s="523">
        <f>C15+F15</f>
        <v>1192.7808000000002</v>
      </c>
      <c r="J15" s="523">
        <f aca="true" t="shared" si="0" ref="J15:K25">D15+G15</f>
        <v>165.66400000000002</v>
      </c>
      <c r="K15" s="523">
        <f t="shared" si="0"/>
        <v>298.19520000000006</v>
      </c>
      <c r="L15" s="523">
        <v>1155.06</v>
      </c>
      <c r="M15" s="523">
        <v>160.425</v>
      </c>
      <c r="N15" s="523">
        <v>288.765</v>
      </c>
      <c r="O15" s="523">
        <v>0</v>
      </c>
      <c r="P15" s="523">
        <v>0</v>
      </c>
      <c r="Q15" s="523">
        <v>0</v>
      </c>
      <c r="R15" s="523">
        <f>L15+O15</f>
        <v>1155.06</v>
      </c>
      <c r="S15" s="523">
        <f aca="true" t="shared" si="1" ref="S15:T25">M15+P15</f>
        <v>160.425</v>
      </c>
      <c r="T15" s="523">
        <f t="shared" si="1"/>
        <v>288.765</v>
      </c>
      <c r="U15" s="523">
        <f>I15+R15</f>
        <v>2347.8408</v>
      </c>
      <c r="V15" s="523">
        <f aca="true" t="shared" si="2" ref="V15:W25">J15+S15</f>
        <v>326.08900000000006</v>
      </c>
      <c r="W15" s="523">
        <f t="shared" si="2"/>
        <v>586.9602</v>
      </c>
    </row>
    <row r="16" spans="1:23" ht="12.75">
      <c r="A16" s="179">
        <v>2</v>
      </c>
      <c r="B16" s="181" t="s">
        <v>475</v>
      </c>
      <c r="C16" s="523">
        <v>12452.631551999999</v>
      </c>
      <c r="D16" s="523">
        <v>1729.5321599999997</v>
      </c>
      <c r="E16" s="523">
        <v>3113.1578879999997</v>
      </c>
      <c r="F16" s="523">
        <v>8301.754368</v>
      </c>
      <c r="G16" s="523">
        <v>1153.02144</v>
      </c>
      <c r="H16" s="523">
        <v>2075.438592</v>
      </c>
      <c r="I16" s="523">
        <f aca="true" t="shared" si="3" ref="I16:I25">C16+F16</f>
        <v>20754.38592</v>
      </c>
      <c r="J16" s="523">
        <f t="shared" si="0"/>
        <v>2882.5535999999997</v>
      </c>
      <c r="K16" s="523">
        <f t="shared" si="0"/>
        <v>5188.59648</v>
      </c>
      <c r="L16" s="523">
        <v>12043.4256</v>
      </c>
      <c r="M16" s="523">
        <v>1672.6979999999999</v>
      </c>
      <c r="N16" s="523">
        <v>3010.8564</v>
      </c>
      <c r="O16" s="523">
        <v>8008.416</v>
      </c>
      <c r="P16" s="523">
        <v>1112.28</v>
      </c>
      <c r="Q16" s="523">
        <v>2002.104</v>
      </c>
      <c r="R16" s="523">
        <f aca="true" t="shared" si="4" ref="R16:R24">L16+O16</f>
        <v>20051.8416</v>
      </c>
      <c r="S16" s="523">
        <f t="shared" si="1"/>
        <v>2784.978</v>
      </c>
      <c r="T16" s="523">
        <f t="shared" si="1"/>
        <v>5012.9604</v>
      </c>
      <c r="U16" s="523">
        <f aca="true" t="shared" si="5" ref="U16:U25">I16+R16</f>
        <v>40806.22752</v>
      </c>
      <c r="V16" s="523">
        <f t="shared" si="2"/>
        <v>5667.5316</v>
      </c>
      <c r="W16" s="523">
        <f t="shared" si="2"/>
        <v>10201.55688</v>
      </c>
    </row>
    <row r="17" spans="1:23" ht="15" customHeight="1">
      <c r="A17" s="179">
        <v>3</v>
      </c>
      <c r="B17" s="181" t="s">
        <v>127</v>
      </c>
      <c r="C17" s="523">
        <v>4161.4128</v>
      </c>
      <c r="D17" s="523">
        <v>577.9739999999999</v>
      </c>
      <c r="E17" s="523">
        <v>1040.3532</v>
      </c>
      <c r="F17" s="523">
        <v>2774.2752</v>
      </c>
      <c r="G17" s="523">
        <v>385.316</v>
      </c>
      <c r="H17" s="523">
        <v>693.5688</v>
      </c>
      <c r="I17" s="523">
        <f t="shared" si="3"/>
        <v>6935.688</v>
      </c>
      <c r="J17" s="523">
        <f t="shared" si="0"/>
        <v>963.29</v>
      </c>
      <c r="K17" s="523">
        <f t="shared" si="0"/>
        <v>1733.922</v>
      </c>
      <c r="L17" s="523">
        <v>0</v>
      </c>
      <c r="M17" s="523">
        <v>0</v>
      </c>
      <c r="N17" s="523">
        <v>0</v>
      </c>
      <c r="O17" s="523">
        <v>0</v>
      </c>
      <c r="P17" s="523">
        <v>0</v>
      </c>
      <c r="Q17" s="523">
        <v>0</v>
      </c>
      <c r="R17" s="523">
        <f t="shared" si="4"/>
        <v>0</v>
      </c>
      <c r="S17" s="523">
        <f t="shared" si="1"/>
        <v>0</v>
      </c>
      <c r="T17" s="523">
        <f t="shared" si="1"/>
        <v>0</v>
      </c>
      <c r="U17" s="523">
        <f t="shared" si="5"/>
        <v>6935.688</v>
      </c>
      <c r="V17" s="523">
        <f t="shared" si="2"/>
        <v>963.29</v>
      </c>
      <c r="W17" s="523">
        <f t="shared" si="2"/>
        <v>1733.922</v>
      </c>
    </row>
    <row r="18" spans="1:23" ht="12" customHeight="1">
      <c r="A18" s="179">
        <v>4</v>
      </c>
      <c r="B18" s="181" t="s">
        <v>125</v>
      </c>
      <c r="C18" s="523">
        <v>387.39373200000006</v>
      </c>
      <c r="D18" s="523">
        <v>53.804685000000006</v>
      </c>
      <c r="E18" s="523">
        <v>96.84843300000001</v>
      </c>
      <c r="F18" s="523">
        <v>0</v>
      </c>
      <c r="G18" s="523">
        <v>0</v>
      </c>
      <c r="H18" s="523">
        <v>0</v>
      </c>
      <c r="I18" s="523">
        <f t="shared" si="3"/>
        <v>387.39373200000006</v>
      </c>
      <c r="J18" s="523">
        <f t="shared" si="0"/>
        <v>53.804685000000006</v>
      </c>
      <c r="K18" s="523">
        <f t="shared" si="0"/>
        <v>96.84843300000001</v>
      </c>
      <c r="L18" s="523">
        <v>316.958508</v>
      </c>
      <c r="M18" s="523">
        <v>44.022014999999996</v>
      </c>
      <c r="N18" s="523">
        <v>79.239627</v>
      </c>
      <c r="O18" s="523">
        <v>0</v>
      </c>
      <c r="P18" s="523">
        <v>0</v>
      </c>
      <c r="Q18" s="523">
        <v>0</v>
      </c>
      <c r="R18" s="523">
        <f t="shared" si="4"/>
        <v>316.958508</v>
      </c>
      <c r="S18" s="523">
        <f t="shared" si="1"/>
        <v>44.022014999999996</v>
      </c>
      <c r="T18" s="523">
        <f t="shared" si="1"/>
        <v>79.239627</v>
      </c>
      <c r="U18" s="523">
        <f t="shared" si="5"/>
        <v>704.35224</v>
      </c>
      <c r="V18" s="523">
        <f t="shared" si="2"/>
        <v>97.8267</v>
      </c>
      <c r="W18" s="523">
        <f t="shared" si="2"/>
        <v>176.08806</v>
      </c>
    </row>
    <row r="19" spans="1:23" ht="12.75">
      <c r="A19" s="179">
        <v>5</v>
      </c>
      <c r="B19" s="180" t="s">
        <v>126</v>
      </c>
      <c r="C19" s="523">
        <v>313.92566362080004</v>
      </c>
      <c r="D19" s="523">
        <v>43.600786614</v>
      </c>
      <c r="E19" s="523">
        <v>78.48141590520001</v>
      </c>
      <c r="F19" s="523">
        <v>0</v>
      </c>
      <c r="G19" s="523">
        <v>0</v>
      </c>
      <c r="H19" s="523">
        <v>0</v>
      </c>
      <c r="I19" s="523">
        <f t="shared" si="3"/>
        <v>313.92566362080004</v>
      </c>
      <c r="J19" s="523">
        <f t="shared" si="0"/>
        <v>43.600786614</v>
      </c>
      <c r="K19" s="523">
        <f t="shared" si="0"/>
        <v>78.48141590520001</v>
      </c>
      <c r="L19" s="523">
        <v>256.84827023519995</v>
      </c>
      <c r="M19" s="523">
        <v>35.673370866</v>
      </c>
      <c r="N19" s="523">
        <v>64.21206755879999</v>
      </c>
      <c r="O19" s="523">
        <v>0</v>
      </c>
      <c r="P19" s="523">
        <v>0</v>
      </c>
      <c r="Q19" s="523">
        <v>0</v>
      </c>
      <c r="R19" s="523">
        <f t="shared" si="4"/>
        <v>256.84827023519995</v>
      </c>
      <c r="S19" s="523">
        <f t="shared" si="1"/>
        <v>35.673370866</v>
      </c>
      <c r="T19" s="523">
        <f t="shared" si="1"/>
        <v>64.21206755879999</v>
      </c>
      <c r="U19" s="523">
        <f t="shared" si="5"/>
        <v>570.773933856</v>
      </c>
      <c r="V19" s="523">
        <f t="shared" si="2"/>
        <v>79.27415748</v>
      </c>
      <c r="W19" s="523">
        <f t="shared" si="2"/>
        <v>142.693483464</v>
      </c>
    </row>
    <row r="20" spans="1:23" ht="12.75" customHeight="1">
      <c r="A20" s="1160" t="s">
        <v>240</v>
      </c>
      <c r="B20" s="1161"/>
      <c r="C20" s="523"/>
      <c r="D20" s="523"/>
      <c r="E20" s="523"/>
      <c r="F20" s="523"/>
      <c r="G20" s="523"/>
      <c r="H20" s="523"/>
      <c r="I20" s="523">
        <f t="shared" si="3"/>
        <v>0</v>
      </c>
      <c r="J20" s="523">
        <f t="shared" si="0"/>
        <v>0</v>
      </c>
      <c r="K20" s="523">
        <f t="shared" si="0"/>
        <v>0</v>
      </c>
      <c r="L20" s="523"/>
      <c r="M20" s="523"/>
      <c r="N20" s="523"/>
      <c r="O20" s="523"/>
      <c r="P20" s="523"/>
      <c r="Q20" s="523"/>
      <c r="R20" s="523">
        <f t="shared" si="4"/>
        <v>0</v>
      </c>
      <c r="S20" s="523">
        <f t="shared" si="1"/>
        <v>0</v>
      </c>
      <c r="T20" s="523">
        <f t="shared" si="1"/>
        <v>0</v>
      </c>
      <c r="U20" s="523">
        <f t="shared" si="5"/>
        <v>0</v>
      </c>
      <c r="V20" s="523">
        <f t="shared" si="2"/>
        <v>0</v>
      </c>
      <c r="W20" s="523">
        <f t="shared" si="2"/>
        <v>0</v>
      </c>
    </row>
    <row r="21" spans="1:23" ht="12.75">
      <c r="A21" s="179">
        <v>6</v>
      </c>
      <c r="B21" s="180" t="s">
        <v>128</v>
      </c>
      <c r="C21" s="523"/>
      <c r="D21" s="523"/>
      <c r="E21" s="523"/>
      <c r="F21" s="523"/>
      <c r="G21" s="523"/>
      <c r="H21" s="523"/>
      <c r="I21" s="523">
        <f t="shared" si="3"/>
        <v>0</v>
      </c>
      <c r="J21" s="523">
        <f t="shared" si="0"/>
        <v>0</v>
      </c>
      <c r="K21" s="523">
        <f t="shared" si="0"/>
        <v>0</v>
      </c>
      <c r="L21" s="523"/>
      <c r="M21" s="523"/>
      <c r="N21" s="523"/>
      <c r="O21" s="523"/>
      <c r="P21" s="523"/>
      <c r="Q21" s="523"/>
      <c r="R21" s="523">
        <f t="shared" si="4"/>
        <v>0</v>
      </c>
      <c r="S21" s="523">
        <f t="shared" si="1"/>
        <v>0</v>
      </c>
      <c r="T21" s="523">
        <f t="shared" si="1"/>
        <v>0</v>
      </c>
      <c r="U21" s="523">
        <f t="shared" si="5"/>
        <v>0</v>
      </c>
      <c r="V21" s="523">
        <f t="shared" si="2"/>
        <v>0</v>
      </c>
      <c r="W21" s="523">
        <f t="shared" si="2"/>
        <v>0</v>
      </c>
    </row>
    <row r="22" spans="1:23" ht="12.75">
      <c r="A22" s="179">
        <v>7</v>
      </c>
      <c r="B22" s="180" t="s">
        <v>129</v>
      </c>
      <c r="C22" s="523"/>
      <c r="D22" s="523"/>
      <c r="E22" s="523"/>
      <c r="F22" s="523"/>
      <c r="G22" s="523"/>
      <c r="H22" s="523"/>
      <c r="I22" s="523">
        <f t="shared" si="3"/>
        <v>0</v>
      </c>
      <c r="J22" s="523">
        <f t="shared" si="0"/>
        <v>0</v>
      </c>
      <c r="K22" s="523">
        <f t="shared" si="0"/>
        <v>0</v>
      </c>
      <c r="L22" s="523"/>
      <c r="M22" s="523"/>
      <c r="N22" s="523"/>
      <c r="O22" s="523"/>
      <c r="P22" s="523"/>
      <c r="Q22" s="523"/>
      <c r="R22" s="523">
        <f t="shared" si="4"/>
        <v>0</v>
      </c>
      <c r="S22" s="523">
        <f t="shared" si="1"/>
        <v>0</v>
      </c>
      <c r="T22" s="523">
        <f t="shared" si="1"/>
        <v>0</v>
      </c>
      <c r="U22" s="523">
        <f t="shared" si="5"/>
        <v>0</v>
      </c>
      <c r="V22" s="523">
        <f t="shared" si="2"/>
        <v>0</v>
      </c>
      <c r="W22" s="523">
        <f t="shared" si="2"/>
        <v>0</v>
      </c>
    </row>
    <row r="23" spans="1:23" ht="12.75">
      <c r="A23" s="179">
        <v>8</v>
      </c>
      <c r="B23" s="180" t="s">
        <v>837</v>
      </c>
      <c r="C23" s="523"/>
      <c r="D23" s="523"/>
      <c r="E23" s="523"/>
      <c r="F23" s="523"/>
      <c r="G23" s="523"/>
      <c r="H23" s="523"/>
      <c r="I23" s="523">
        <f t="shared" si="3"/>
        <v>0</v>
      </c>
      <c r="J23" s="523">
        <f t="shared" si="0"/>
        <v>0</v>
      </c>
      <c r="K23" s="523">
        <f t="shared" si="0"/>
        <v>0</v>
      </c>
      <c r="L23" s="523"/>
      <c r="M23" s="523"/>
      <c r="N23" s="523"/>
      <c r="O23" s="523"/>
      <c r="P23" s="523"/>
      <c r="Q23" s="523"/>
      <c r="R23" s="523">
        <f t="shared" si="4"/>
        <v>0</v>
      </c>
      <c r="S23" s="523">
        <f t="shared" si="1"/>
        <v>0</v>
      </c>
      <c r="T23" s="523">
        <f t="shared" si="1"/>
        <v>0</v>
      </c>
      <c r="U23" s="523">
        <f t="shared" si="5"/>
        <v>0</v>
      </c>
      <c r="V23" s="523">
        <f t="shared" si="2"/>
        <v>0</v>
      </c>
      <c r="W23" s="523">
        <f t="shared" si="2"/>
        <v>0</v>
      </c>
    </row>
    <row r="24" spans="1:23" ht="12.75">
      <c r="A24" s="179"/>
      <c r="B24" s="180"/>
      <c r="C24" s="523"/>
      <c r="D24" s="523"/>
      <c r="E24" s="523"/>
      <c r="F24" s="523"/>
      <c r="G24" s="523"/>
      <c r="H24" s="523"/>
      <c r="I24" s="523">
        <f t="shared" si="3"/>
        <v>0</v>
      </c>
      <c r="J24" s="523">
        <f t="shared" si="0"/>
        <v>0</v>
      </c>
      <c r="K24" s="523">
        <f t="shared" si="0"/>
        <v>0</v>
      </c>
      <c r="L24" s="523"/>
      <c r="M24" s="523"/>
      <c r="N24" s="523"/>
      <c r="O24" s="523"/>
      <c r="P24" s="523"/>
      <c r="Q24" s="523"/>
      <c r="R24" s="523">
        <f t="shared" si="4"/>
        <v>0</v>
      </c>
      <c r="S24" s="523">
        <f t="shared" si="1"/>
        <v>0</v>
      </c>
      <c r="T24" s="523">
        <f t="shared" si="1"/>
        <v>0</v>
      </c>
      <c r="U24" s="523">
        <f t="shared" si="5"/>
        <v>0</v>
      </c>
      <c r="V24" s="523">
        <f t="shared" si="2"/>
        <v>0</v>
      </c>
      <c r="W24" s="523">
        <f t="shared" si="2"/>
        <v>0</v>
      </c>
    </row>
    <row r="25" spans="1:23" ht="12.75">
      <c r="A25" s="326">
        <v>9</v>
      </c>
      <c r="B25" s="180" t="s">
        <v>855</v>
      </c>
      <c r="C25" s="523">
        <v>872.0157322800001</v>
      </c>
      <c r="D25" s="523">
        <v>121.11329615</v>
      </c>
      <c r="E25" s="523">
        <v>218.00393307000002</v>
      </c>
      <c r="F25" s="523"/>
      <c r="G25" s="523"/>
      <c r="H25" s="523"/>
      <c r="I25" s="523">
        <f t="shared" si="3"/>
        <v>872.0157322800001</v>
      </c>
      <c r="J25" s="523">
        <f t="shared" si="0"/>
        <v>121.11329615</v>
      </c>
      <c r="K25" s="523">
        <f t="shared" si="0"/>
        <v>218.00393307000002</v>
      </c>
      <c r="L25" s="523">
        <v>713.4674173199999</v>
      </c>
      <c r="M25" s="523">
        <v>99.09269684999998</v>
      </c>
      <c r="N25" s="523">
        <v>178.36685432999997</v>
      </c>
      <c r="O25" s="523">
        <v>0</v>
      </c>
      <c r="P25" s="523">
        <v>0</v>
      </c>
      <c r="Q25" s="523">
        <v>0</v>
      </c>
      <c r="R25" s="523">
        <f>L25+O25</f>
        <v>713.4674173199999</v>
      </c>
      <c r="S25" s="523">
        <f t="shared" si="1"/>
        <v>99.09269684999998</v>
      </c>
      <c r="T25" s="523">
        <f t="shared" si="1"/>
        <v>178.36685432999997</v>
      </c>
      <c r="U25" s="523">
        <f t="shared" si="5"/>
        <v>1585.4831496</v>
      </c>
      <c r="V25" s="523">
        <f t="shared" si="2"/>
        <v>220.20599299999998</v>
      </c>
      <c r="W25" s="523">
        <f t="shared" si="2"/>
        <v>396.3707874</v>
      </c>
    </row>
    <row r="26" spans="1:23" ht="12.75">
      <c r="A26" s="1158" t="s">
        <v>17</v>
      </c>
      <c r="B26" s="1159"/>
      <c r="C26" s="523">
        <f>SUM(C15:C25)</f>
        <v>19380.1602799008</v>
      </c>
      <c r="D26" s="523">
        <f aca="true" t="shared" si="6" ref="D26:W26">SUM(D15:D25)</f>
        <v>2691.6889277639993</v>
      </c>
      <c r="E26" s="523">
        <f t="shared" si="6"/>
        <v>4845.0400699752</v>
      </c>
      <c r="F26" s="523">
        <f t="shared" si="6"/>
        <v>11076.029568</v>
      </c>
      <c r="G26" s="523">
        <f t="shared" si="6"/>
        <v>1538.33744</v>
      </c>
      <c r="H26" s="523">
        <f t="shared" si="6"/>
        <v>2769.007392</v>
      </c>
      <c r="I26" s="523">
        <f t="shared" si="6"/>
        <v>30456.189847900805</v>
      </c>
      <c r="J26" s="523">
        <f t="shared" si="6"/>
        <v>4230.026367764</v>
      </c>
      <c r="K26" s="523">
        <f t="shared" si="6"/>
        <v>7614.047461975201</v>
      </c>
      <c r="L26" s="523">
        <f t="shared" si="6"/>
        <v>14485.7597955552</v>
      </c>
      <c r="M26" s="523">
        <f t="shared" si="6"/>
        <v>2011.9110827159998</v>
      </c>
      <c r="N26" s="523">
        <f t="shared" si="6"/>
        <v>3621.4399488888</v>
      </c>
      <c r="O26" s="523">
        <f t="shared" si="6"/>
        <v>8008.416</v>
      </c>
      <c r="P26" s="523">
        <f t="shared" si="6"/>
        <v>1112.28</v>
      </c>
      <c r="Q26" s="523">
        <f t="shared" si="6"/>
        <v>2002.104</v>
      </c>
      <c r="R26" s="523">
        <f t="shared" si="6"/>
        <v>22494.175795555202</v>
      </c>
      <c r="S26" s="523">
        <f t="shared" si="6"/>
        <v>3124.191082716</v>
      </c>
      <c r="T26" s="523">
        <f t="shared" si="6"/>
        <v>5623.5439488888005</v>
      </c>
      <c r="U26" s="523">
        <f t="shared" si="6"/>
        <v>52950.365643455996</v>
      </c>
      <c r="V26" s="523">
        <f t="shared" si="6"/>
        <v>7354.21745048</v>
      </c>
      <c r="W26" s="523">
        <f t="shared" si="6"/>
        <v>13237.591410863999</v>
      </c>
    </row>
    <row r="27" spans="1:2" ht="12.75">
      <c r="A27" s="182"/>
      <c r="B27" s="182"/>
    </row>
    <row r="28" spans="1:21" ht="15.75">
      <c r="A28" s="184" t="s">
        <v>12</v>
      </c>
      <c r="S28" s="794" t="s">
        <v>929</v>
      </c>
      <c r="T28" s="794"/>
      <c r="U28" s="794"/>
    </row>
    <row r="29" spans="2:21" ht="15.75">
      <c r="B29" s="167" t="s">
        <v>11</v>
      </c>
      <c r="S29" s="794" t="s">
        <v>476</v>
      </c>
      <c r="T29" s="794"/>
      <c r="U29" s="794"/>
    </row>
    <row r="30" spans="19:22" ht="15.75" customHeight="1">
      <c r="S30" s="794" t="s">
        <v>1089</v>
      </c>
      <c r="T30" s="794"/>
      <c r="U30" s="794"/>
      <c r="V30" s="794"/>
    </row>
    <row r="31" spans="1:21" ht="12.75">
      <c r="A31" s="1165"/>
      <c r="B31" s="1165"/>
      <c r="C31" s="1165"/>
      <c r="D31" s="1165"/>
      <c r="E31" s="1165"/>
      <c r="F31" s="1165"/>
      <c r="G31" s="1165"/>
      <c r="H31" s="1165"/>
      <c r="I31" s="1165"/>
      <c r="J31" s="183"/>
      <c r="K31" s="183"/>
      <c r="L31" s="183"/>
      <c r="M31" s="183"/>
      <c r="N31" s="183"/>
      <c r="O31" s="685"/>
      <c r="P31" s="685"/>
      <c r="Q31" s="685"/>
      <c r="R31" s="685"/>
      <c r="S31" s="685"/>
      <c r="T31" s="685"/>
      <c r="U31" s="685"/>
    </row>
    <row r="33" spans="2:21" ht="15.75" customHeight="1">
      <c r="B33" s="184"/>
      <c r="C33" s="184"/>
      <c r="D33" s="184"/>
      <c r="E33" s="184"/>
      <c r="F33" s="184"/>
      <c r="G33" s="184"/>
      <c r="H33" s="184"/>
      <c r="I33" s="184"/>
      <c r="J33" s="184"/>
      <c r="K33" s="184"/>
      <c r="L33" s="184"/>
      <c r="M33" s="184"/>
      <c r="N33" s="184"/>
      <c r="R33" s="683"/>
      <c r="S33" s="683"/>
      <c r="T33" s="683"/>
      <c r="U33" s="683"/>
    </row>
    <row r="34" spans="1:21" ht="15.75" customHeight="1">
      <c r="A34" s="683"/>
      <c r="B34" s="683"/>
      <c r="C34" s="683"/>
      <c r="D34" s="683"/>
      <c r="E34" s="683"/>
      <c r="F34" s="683"/>
      <c r="G34" s="683"/>
      <c r="H34" s="683"/>
      <c r="I34" s="683"/>
      <c r="J34" s="683"/>
      <c r="K34" s="683"/>
      <c r="L34" s="683"/>
      <c r="M34" s="683"/>
      <c r="N34" s="683"/>
      <c r="O34" s="683"/>
      <c r="P34" s="683"/>
      <c r="Q34" s="683"/>
      <c r="R34" s="683"/>
      <c r="S34" s="683"/>
      <c r="T34" s="683"/>
      <c r="U34" s="683"/>
    </row>
    <row r="35" spans="1:21" ht="15.75" customHeight="1">
      <c r="A35" s="683" t="s">
        <v>13</v>
      </c>
      <c r="B35" s="683"/>
      <c r="C35" s="683"/>
      <c r="D35" s="683"/>
      <c r="E35" s="683"/>
      <c r="F35" s="683"/>
      <c r="G35" s="683"/>
      <c r="H35" s="683"/>
      <c r="I35" s="683"/>
      <c r="J35" s="683"/>
      <c r="K35" s="683"/>
      <c r="L35" s="683"/>
      <c r="M35" s="683"/>
      <c r="N35" s="683"/>
      <c r="O35" s="683"/>
      <c r="P35" s="683"/>
      <c r="Q35" s="683"/>
      <c r="R35" s="683"/>
      <c r="S35" s="683"/>
      <c r="T35" s="683"/>
      <c r="U35" s="683"/>
    </row>
    <row r="36" spans="18:23" ht="12.75">
      <c r="R36" s="684"/>
      <c r="S36" s="684"/>
      <c r="T36" s="684"/>
      <c r="U36" s="684"/>
      <c r="V36" s="684"/>
      <c r="W36" s="684"/>
    </row>
  </sheetData>
  <sheetProtection/>
  <mergeCells count="23">
    <mergeCell ref="O11:Q11"/>
    <mergeCell ref="V9:W9"/>
    <mergeCell ref="A10:A11"/>
    <mergeCell ref="B10:B11"/>
    <mergeCell ref="C10:K10"/>
    <mergeCell ref="L10:T10"/>
    <mergeCell ref="U10:W11"/>
    <mergeCell ref="A31:I31"/>
    <mergeCell ref="R11:T11"/>
    <mergeCell ref="O1:U1"/>
    <mergeCell ref="B4:U4"/>
    <mergeCell ref="B6:U6"/>
    <mergeCell ref="A8:B8"/>
    <mergeCell ref="C11:E11"/>
    <mergeCell ref="S28:U28"/>
    <mergeCell ref="S29:U29"/>
    <mergeCell ref="S30:V30"/>
    <mergeCell ref="A26:B26"/>
    <mergeCell ref="A20:B20"/>
    <mergeCell ref="A14:B14"/>
    <mergeCell ref="F11:H11"/>
    <mergeCell ref="I11:K11"/>
    <mergeCell ref="L11:N11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64" r:id="rId1"/>
  <colBreaks count="1" manualBreakCount="1">
    <brk id="23" max="65535" man="1"/>
  </colBreaks>
</worksheet>
</file>

<file path=xl/worksheets/sheet6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view="pageBreakPreview" zoomScale="78" zoomScaleSheetLayoutView="78" zoomScalePageLayoutView="0" workbookViewId="0" topLeftCell="A1">
      <selection activeCell="J30" sqref="J30:L32"/>
    </sheetView>
  </sheetViews>
  <sheetFormatPr defaultColWidth="9.140625" defaultRowHeight="12.75"/>
  <cols>
    <col min="1" max="1" width="7.421875" style="158" customWidth="1"/>
    <col min="2" max="2" width="17.8515625" style="158" customWidth="1"/>
    <col min="3" max="3" width="11.00390625" style="158" customWidth="1"/>
    <col min="4" max="4" width="10.00390625" style="158" customWidth="1"/>
    <col min="5" max="5" width="11.8515625" style="158" customWidth="1"/>
    <col min="6" max="6" width="12.140625" style="158" customWidth="1"/>
    <col min="7" max="7" width="13.28125" style="158" customWidth="1"/>
    <col min="8" max="8" width="14.57421875" style="158" customWidth="1"/>
    <col min="9" max="9" width="12.7109375" style="158" customWidth="1"/>
    <col min="10" max="10" width="14.00390625" style="158" customWidth="1"/>
    <col min="11" max="11" width="10.8515625" style="158" customWidth="1"/>
    <col min="12" max="12" width="11.57421875" style="158" customWidth="1"/>
    <col min="13" max="16384" width="9.140625" style="158" customWidth="1"/>
  </cols>
  <sheetData>
    <row r="1" spans="5:10" s="86" customFormat="1" ht="12.75">
      <c r="E1" s="1193"/>
      <c r="F1" s="1193"/>
      <c r="G1" s="1193"/>
      <c r="H1" s="1193"/>
      <c r="I1" s="1193"/>
      <c r="J1" s="309" t="s">
        <v>669</v>
      </c>
    </row>
    <row r="2" spans="1:10" s="86" customFormat="1" ht="15">
      <c r="A2" s="1194" t="s">
        <v>0</v>
      </c>
      <c r="B2" s="1194"/>
      <c r="C2" s="1194"/>
      <c r="D2" s="1194"/>
      <c r="E2" s="1194"/>
      <c r="F2" s="1194"/>
      <c r="G2" s="1194"/>
      <c r="H2" s="1194"/>
      <c r="I2" s="1194"/>
      <c r="J2" s="1194"/>
    </row>
    <row r="3" spans="1:10" s="86" customFormat="1" ht="20.25">
      <c r="A3" s="846" t="s">
        <v>697</v>
      </c>
      <c r="B3" s="846"/>
      <c r="C3" s="846"/>
      <c r="D3" s="846"/>
      <c r="E3" s="846"/>
      <c r="F3" s="846"/>
      <c r="G3" s="846"/>
      <c r="H3" s="846"/>
      <c r="I3" s="846"/>
      <c r="J3" s="846"/>
    </row>
    <row r="4" s="86" customFormat="1" ht="14.25" customHeight="1"/>
    <row r="5" spans="1:12" ht="19.5" customHeight="1">
      <c r="A5" s="1196" t="s">
        <v>771</v>
      </c>
      <c r="B5" s="1196"/>
      <c r="C5" s="1196"/>
      <c r="D5" s="1196"/>
      <c r="E5" s="1196"/>
      <c r="F5" s="1196"/>
      <c r="G5" s="1196"/>
      <c r="H5" s="1196"/>
      <c r="I5" s="1196"/>
      <c r="J5" s="1196"/>
      <c r="K5" s="1196"/>
      <c r="L5" s="1196"/>
    </row>
    <row r="6" spans="1:10" ht="13.5" customHeight="1">
      <c r="A6" s="310"/>
      <c r="B6" s="310"/>
      <c r="C6" s="310"/>
      <c r="D6" s="310"/>
      <c r="E6" s="310"/>
      <c r="F6" s="310"/>
      <c r="G6" s="310"/>
      <c r="H6" s="310"/>
      <c r="I6" s="310"/>
      <c r="J6" s="310"/>
    </row>
    <row r="7" ht="0.75" customHeight="1"/>
    <row r="8" spans="1:12" ht="12.75">
      <c r="A8" s="1195" t="s">
        <v>670</v>
      </c>
      <c r="B8" s="1195"/>
      <c r="C8" s="311"/>
      <c r="H8" s="1197" t="s">
        <v>774</v>
      </c>
      <c r="I8" s="1197"/>
      <c r="J8" s="1197"/>
      <c r="K8" s="1197"/>
      <c r="L8" s="1197"/>
    </row>
    <row r="9" spans="1:16" ht="18" customHeight="1">
      <c r="A9" s="1015" t="s">
        <v>2</v>
      </c>
      <c r="B9" s="1015" t="s">
        <v>36</v>
      </c>
      <c r="C9" s="1183" t="s">
        <v>671</v>
      </c>
      <c r="D9" s="1183"/>
      <c r="E9" s="1183" t="s">
        <v>124</v>
      </c>
      <c r="F9" s="1183"/>
      <c r="G9" s="1183" t="s">
        <v>672</v>
      </c>
      <c r="H9" s="1183"/>
      <c r="I9" s="1183" t="s">
        <v>125</v>
      </c>
      <c r="J9" s="1183"/>
      <c r="K9" s="1183" t="s">
        <v>126</v>
      </c>
      <c r="L9" s="1183"/>
      <c r="O9" s="312"/>
      <c r="P9" s="313"/>
    </row>
    <row r="10" spans="1:12" ht="44.25" customHeight="1">
      <c r="A10" s="1015"/>
      <c r="B10" s="1015"/>
      <c r="C10" s="91" t="s">
        <v>673</v>
      </c>
      <c r="D10" s="91" t="s">
        <v>674</v>
      </c>
      <c r="E10" s="91" t="s">
        <v>675</v>
      </c>
      <c r="F10" s="91" t="s">
        <v>676</v>
      </c>
      <c r="G10" s="91" t="s">
        <v>675</v>
      </c>
      <c r="H10" s="91" t="s">
        <v>676</v>
      </c>
      <c r="I10" s="91" t="s">
        <v>673</v>
      </c>
      <c r="J10" s="91" t="s">
        <v>674</v>
      </c>
      <c r="K10" s="91" t="s">
        <v>673</v>
      </c>
      <c r="L10" s="91" t="s">
        <v>674</v>
      </c>
    </row>
    <row r="11" spans="1:12" ht="12.75">
      <c r="A11" s="91">
        <v>1</v>
      </c>
      <c r="B11" s="91">
        <v>2</v>
      </c>
      <c r="C11" s="91">
        <v>3</v>
      </c>
      <c r="D11" s="91">
        <v>4</v>
      </c>
      <c r="E11" s="91">
        <v>5</v>
      </c>
      <c r="F11" s="91">
        <v>6</v>
      </c>
      <c r="G11" s="91">
        <v>7</v>
      </c>
      <c r="H11" s="91">
        <v>8</v>
      </c>
      <c r="I11" s="91">
        <v>9</v>
      </c>
      <c r="J11" s="91">
        <v>10</v>
      </c>
      <c r="K11" s="91">
        <v>11</v>
      </c>
      <c r="L11" s="91">
        <v>12</v>
      </c>
    </row>
    <row r="12" spans="1:12" ht="12.75">
      <c r="A12" s="433">
        <v>1</v>
      </c>
      <c r="B12" s="434" t="s">
        <v>952</v>
      </c>
      <c r="C12" s="1184" t="s">
        <v>951</v>
      </c>
      <c r="D12" s="1185"/>
      <c r="E12" s="1185"/>
      <c r="F12" s="1185"/>
      <c r="G12" s="1185"/>
      <c r="H12" s="1185"/>
      <c r="I12" s="1185"/>
      <c r="J12" s="1185"/>
      <c r="K12" s="1185"/>
      <c r="L12" s="1186"/>
    </row>
    <row r="13" spans="1:12" ht="12.75">
      <c r="A13" s="433">
        <v>2</v>
      </c>
      <c r="B13" s="435" t="s">
        <v>953</v>
      </c>
      <c r="C13" s="1187"/>
      <c r="D13" s="1188"/>
      <c r="E13" s="1188"/>
      <c r="F13" s="1188"/>
      <c r="G13" s="1188"/>
      <c r="H13" s="1188"/>
      <c r="I13" s="1188"/>
      <c r="J13" s="1188"/>
      <c r="K13" s="1188"/>
      <c r="L13" s="1189"/>
    </row>
    <row r="14" spans="1:12" ht="12.75">
      <c r="A14" s="433">
        <v>3</v>
      </c>
      <c r="B14" s="435" t="s">
        <v>954</v>
      </c>
      <c r="C14" s="1187"/>
      <c r="D14" s="1188"/>
      <c r="E14" s="1188"/>
      <c r="F14" s="1188"/>
      <c r="G14" s="1188"/>
      <c r="H14" s="1188"/>
      <c r="I14" s="1188"/>
      <c r="J14" s="1188"/>
      <c r="K14" s="1188"/>
      <c r="L14" s="1189"/>
    </row>
    <row r="15" spans="1:12" ht="12.75">
      <c r="A15" s="433">
        <v>4</v>
      </c>
      <c r="B15" s="435" t="s">
        <v>955</v>
      </c>
      <c r="C15" s="1187"/>
      <c r="D15" s="1188"/>
      <c r="E15" s="1188"/>
      <c r="F15" s="1188"/>
      <c r="G15" s="1188"/>
      <c r="H15" s="1188"/>
      <c r="I15" s="1188"/>
      <c r="J15" s="1188"/>
      <c r="K15" s="1188"/>
      <c r="L15" s="1189"/>
    </row>
    <row r="16" spans="1:12" ht="12.75">
      <c r="A16" s="433">
        <v>5</v>
      </c>
      <c r="B16" s="435" t="s">
        <v>956</v>
      </c>
      <c r="C16" s="1187"/>
      <c r="D16" s="1188"/>
      <c r="E16" s="1188"/>
      <c r="F16" s="1188"/>
      <c r="G16" s="1188"/>
      <c r="H16" s="1188"/>
      <c r="I16" s="1188"/>
      <c r="J16" s="1188"/>
      <c r="K16" s="1188"/>
      <c r="L16" s="1189"/>
    </row>
    <row r="17" spans="1:12" ht="12.75">
      <c r="A17" s="433">
        <v>6</v>
      </c>
      <c r="B17" s="435" t="s">
        <v>957</v>
      </c>
      <c r="C17" s="1187"/>
      <c r="D17" s="1188"/>
      <c r="E17" s="1188"/>
      <c r="F17" s="1188"/>
      <c r="G17" s="1188"/>
      <c r="H17" s="1188"/>
      <c r="I17" s="1188"/>
      <c r="J17" s="1188"/>
      <c r="K17" s="1188"/>
      <c r="L17" s="1189"/>
    </row>
    <row r="18" spans="1:12" ht="12.75">
      <c r="A18" s="433">
        <v>7</v>
      </c>
      <c r="B18" s="435" t="s">
        <v>958</v>
      </c>
      <c r="C18" s="1187"/>
      <c r="D18" s="1188"/>
      <c r="E18" s="1188"/>
      <c r="F18" s="1188"/>
      <c r="G18" s="1188"/>
      <c r="H18" s="1188"/>
      <c r="I18" s="1188"/>
      <c r="J18" s="1188"/>
      <c r="K18" s="1188"/>
      <c r="L18" s="1189"/>
    </row>
    <row r="19" spans="1:12" ht="12.75">
      <c r="A19" s="433">
        <v>8</v>
      </c>
      <c r="B19" s="435" t="s">
        <v>959</v>
      </c>
      <c r="C19" s="1187"/>
      <c r="D19" s="1188"/>
      <c r="E19" s="1188"/>
      <c r="F19" s="1188"/>
      <c r="G19" s="1188"/>
      <c r="H19" s="1188"/>
      <c r="I19" s="1188"/>
      <c r="J19" s="1188"/>
      <c r="K19" s="1188"/>
      <c r="L19" s="1189"/>
    </row>
    <row r="20" spans="1:12" ht="12.75">
      <c r="A20" s="433">
        <v>9</v>
      </c>
      <c r="B20" s="435" t="s">
        <v>960</v>
      </c>
      <c r="C20" s="1187"/>
      <c r="D20" s="1188"/>
      <c r="E20" s="1188"/>
      <c r="F20" s="1188"/>
      <c r="G20" s="1188"/>
      <c r="H20" s="1188"/>
      <c r="I20" s="1188"/>
      <c r="J20" s="1188"/>
      <c r="K20" s="1188"/>
      <c r="L20" s="1189"/>
    </row>
    <row r="21" spans="1:12" ht="12.75">
      <c r="A21" s="433">
        <v>10</v>
      </c>
      <c r="B21" s="435" t="s">
        <v>961</v>
      </c>
      <c r="C21" s="1187"/>
      <c r="D21" s="1188"/>
      <c r="E21" s="1188"/>
      <c r="F21" s="1188"/>
      <c r="G21" s="1188"/>
      <c r="H21" s="1188"/>
      <c r="I21" s="1188"/>
      <c r="J21" s="1188"/>
      <c r="K21" s="1188"/>
      <c r="L21" s="1189"/>
    </row>
    <row r="22" spans="1:12" ht="12.75">
      <c r="A22" s="433">
        <v>11</v>
      </c>
      <c r="B22" s="435" t="s">
        <v>962</v>
      </c>
      <c r="C22" s="1187"/>
      <c r="D22" s="1188"/>
      <c r="E22" s="1188"/>
      <c r="F22" s="1188"/>
      <c r="G22" s="1188"/>
      <c r="H22" s="1188"/>
      <c r="I22" s="1188"/>
      <c r="J22" s="1188"/>
      <c r="K22" s="1188"/>
      <c r="L22" s="1189"/>
    </row>
    <row r="23" spans="1:12" ht="15">
      <c r="A23" s="436"/>
      <c r="B23" s="437" t="s">
        <v>963</v>
      </c>
      <c r="C23" s="1190"/>
      <c r="D23" s="1191"/>
      <c r="E23" s="1191"/>
      <c r="F23" s="1191"/>
      <c r="G23" s="1191"/>
      <c r="H23" s="1191"/>
      <c r="I23" s="1191"/>
      <c r="J23" s="1191"/>
      <c r="K23" s="1191"/>
      <c r="L23" s="1192"/>
    </row>
    <row r="24" spans="1:12" ht="12.75">
      <c r="A24" s="314">
        <v>13</v>
      </c>
      <c r="B24" s="312"/>
      <c r="C24" s="312"/>
      <c r="D24" s="312"/>
      <c r="E24" s="312"/>
      <c r="F24" s="312"/>
      <c r="G24" s="312"/>
      <c r="H24" s="312"/>
      <c r="I24" s="312"/>
      <c r="J24" s="312"/>
      <c r="K24" s="312"/>
      <c r="L24" s="312"/>
    </row>
    <row r="25" spans="1:12" ht="12.75">
      <c r="A25" s="314">
        <v>14</v>
      </c>
      <c r="B25" s="312"/>
      <c r="C25" s="312"/>
      <c r="D25" s="312"/>
      <c r="E25" s="312"/>
      <c r="F25" s="312"/>
      <c r="G25" s="312"/>
      <c r="H25" s="312"/>
      <c r="I25" s="312"/>
      <c r="J25" s="312"/>
      <c r="K25" s="312"/>
      <c r="L25" s="312"/>
    </row>
    <row r="26" spans="1:12" ht="12.75">
      <c r="A26" s="315" t="s">
        <v>7</v>
      </c>
      <c r="B26" s="312"/>
      <c r="C26" s="312"/>
      <c r="D26" s="312"/>
      <c r="E26" s="312"/>
      <c r="F26" s="312"/>
      <c r="G26" s="312"/>
      <c r="H26" s="312"/>
      <c r="I26" s="312"/>
      <c r="J26" s="312"/>
      <c r="K26" s="312"/>
      <c r="L26" s="312"/>
    </row>
    <row r="27" spans="1:12" ht="12.75">
      <c r="A27" s="315" t="s">
        <v>7</v>
      </c>
      <c r="B27" s="312"/>
      <c r="C27" s="312"/>
      <c r="D27" s="312"/>
      <c r="E27" s="312"/>
      <c r="F27" s="312"/>
      <c r="G27" s="312"/>
      <c r="H27" s="312"/>
      <c r="I27" s="312"/>
      <c r="J27" s="312"/>
      <c r="K27" s="312"/>
      <c r="L27" s="312"/>
    </row>
    <row r="28" spans="1:12" ht="12.75">
      <c r="A28" s="90" t="s">
        <v>17</v>
      </c>
      <c r="B28" s="316"/>
      <c r="C28" s="316"/>
      <c r="D28" s="312"/>
      <c r="E28" s="312"/>
      <c r="F28" s="312"/>
      <c r="G28" s="312"/>
      <c r="H28" s="312"/>
      <c r="I28" s="312"/>
      <c r="J28" s="312"/>
      <c r="K28" s="312"/>
      <c r="L28" s="312"/>
    </row>
    <row r="29" spans="1:10" ht="12.75">
      <c r="A29" s="94"/>
      <c r="B29" s="117"/>
      <c r="C29" s="117"/>
      <c r="D29" s="313"/>
      <c r="E29" s="313"/>
      <c r="F29" s="313"/>
      <c r="G29" s="313"/>
      <c r="H29" s="313"/>
      <c r="I29" s="313"/>
      <c r="J29" s="313"/>
    </row>
    <row r="30" spans="1:12" ht="15.75">
      <c r="A30" s="184" t="s">
        <v>12</v>
      </c>
      <c r="B30" s="117"/>
      <c r="C30" s="117"/>
      <c r="D30" s="313"/>
      <c r="E30" s="313"/>
      <c r="F30" s="313"/>
      <c r="G30" s="313"/>
      <c r="H30" s="313"/>
      <c r="I30" s="313"/>
      <c r="J30" s="794" t="s">
        <v>929</v>
      </c>
      <c r="K30" s="794"/>
      <c r="L30" s="794"/>
    </row>
    <row r="31" spans="1:12" ht="15.75">
      <c r="A31" s="94"/>
      <c r="B31" s="117"/>
      <c r="C31" s="117"/>
      <c r="D31" s="313"/>
      <c r="E31" s="313"/>
      <c r="F31" s="313"/>
      <c r="G31" s="313"/>
      <c r="H31" s="313"/>
      <c r="I31" s="313"/>
      <c r="J31" s="794" t="s">
        <v>476</v>
      </c>
      <c r="K31" s="794"/>
      <c r="L31" s="794"/>
    </row>
    <row r="32" spans="1:12" ht="15.75" customHeight="1">
      <c r="A32" s="97"/>
      <c r="B32" s="97"/>
      <c r="C32" s="97"/>
      <c r="D32" s="97"/>
      <c r="E32" s="97"/>
      <c r="F32" s="97"/>
      <c r="G32" s="97"/>
      <c r="I32" s="686"/>
      <c r="J32" s="794" t="s">
        <v>1089</v>
      </c>
      <c r="K32" s="794"/>
      <c r="L32" s="794"/>
    </row>
    <row r="33" spans="1:10" ht="12.75" customHeight="1">
      <c r="A33" s="686"/>
      <c r="B33" s="686"/>
      <c r="C33" s="686"/>
      <c r="D33" s="686"/>
      <c r="E33" s="686"/>
      <c r="F33" s="686"/>
      <c r="G33" s="686"/>
      <c r="H33" s="686"/>
      <c r="I33" s="686"/>
      <c r="J33" s="686"/>
    </row>
    <row r="34" spans="1:11" ht="12.75" customHeight="1">
      <c r="A34" s="317"/>
      <c r="B34" s="317"/>
      <c r="C34" s="317"/>
      <c r="D34" s="317"/>
      <c r="E34" s="317"/>
      <c r="F34" s="317"/>
      <c r="G34" s="317"/>
      <c r="H34" s="686"/>
      <c r="I34" s="686"/>
      <c r="J34" s="686"/>
      <c r="K34" s="686"/>
    </row>
    <row r="35" spans="1:10" ht="12.75">
      <c r="A35" s="97"/>
      <c r="B35" s="97"/>
      <c r="C35" s="97"/>
      <c r="E35" s="97"/>
      <c r="H35" s="277"/>
      <c r="I35" s="277"/>
      <c r="J35" s="277"/>
    </row>
    <row r="39" spans="1:10" ht="12.75">
      <c r="A39" s="1182"/>
      <c r="B39" s="1182"/>
      <c r="C39" s="1182"/>
      <c r="D39" s="1182"/>
      <c r="E39" s="1182"/>
      <c r="F39" s="1182"/>
      <c r="G39" s="1182"/>
      <c r="H39" s="1182"/>
      <c r="I39" s="1182"/>
      <c r="J39" s="1182"/>
    </row>
    <row r="41" spans="1:10" ht="12.75">
      <c r="A41" s="1182"/>
      <c r="B41" s="1182"/>
      <c r="C41" s="1182"/>
      <c r="D41" s="1182"/>
      <c r="E41" s="1182"/>
      <c r="F41" s="1182"/>
      <c r="G41" s="1182"/>
      <c r="H41" s="1182"/>
      <c r="I41" s="1182"/>
      <c r="J41" s="1182"/>
    </row>
  </sheetData>
  <sheetProtection/>
  <mergeCells count="19">
    <mergeCell ref="C12:L23"/>
    <mergeCell ref="J30:L30"/>
    <mergeCell ref="J31:L31"/>
    <mergeCell ref="E1:I1"/>
    <mergeCell ref="A2:J2"/>
    <mergeCell ref="A3:J3"/>
    <mergeCell ref="A8:B8"/>
    <mergeCell ref="A5:L5"/>
    <mergeCell ref="H8:L8"/>
    <mergeCell ref="J32:L32"/>
    <mergeCell ref="A41:J41"/>
    <mergeCell ref="A9:A10"/>
    <mergeCell ref="B9:B10"/>
    <mergeCell ref="C9:D9"/>
    <mergeCell ref="E9:F9"/>
    <mergeCell ref="G9:H9"/>
    <mergeCell ref="I9:J9"/>
    <mergeCell ref="K9:L9"/>
    <mergeCell ref="A39:J39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view="pageBreakPreview" zoomScaleNormal="90" zoomScaleSheetLayoutView="100" zoomScalePageLayoutView="0" workbookViewId="0" topLeftCell="A24">
      <selection activeCell="E42" sqref="E42"/>
    </sheetView>
  </sheetViews>
  <sheetFormatPr defaultColWidth="9.140625" defaultRowHeight="12.75"/>
  <cols>
    <col min="1" max="1" width="8.28125" style="0" customWidth="1"/>
    <col min="2" max="2" width="15.57421875" style="0" customWidth="1"/>
    <col min="3" max="3" width="17.28125" style="0" customWidth="1"/>
    <col min="4" max="4" width="21.00390625" style="0" customWidth="1"/>
    <col min="5" max="5" width="21.140625" style="0" customWidth="1"/>
    <col min="6" max="6" width="20.7109375" style="0" customWidth="1"/>
    <col min="7" max="7" width="23.57421875" style="0" customWidth="1"/>
    <col min="8" max="8" width="22.7109375" style="0" customWidth="1"/>
  </cols>
  <sheetData>
    <row r="1" spans="1:8" ht="18">
      <c r="A1" s="852" t="s">
        <v>0</v>
      </c>
      <c r="B1" s="852"/>
      <c r="C1" s="852"/>
      <c r="D1" s="852"/>
      <c r="E1" s="852"/>
      <c r="F1" s="852"/>
      <c r="G1" s="852"/>
      <c r="H1" s="193" t="s">
        <v>250</v>
      </c>
    </row>
    <row r="2" spans="1:8" ht="21">
      <c r="A2" s="853" t="s">
        <v>697</v>
      </c>
      <c r="B2" s="853"/>
      <c r="C2" s="853"/>
      <c r="D2" s="853"/>
      <c r="E2" s="853"/>
      <c r="F2" s="853"/>
      <c r="G2" s="853"/>
      <c r="H2" s="853"/>
    </row>
    <row r="3" spans="1:2" ht="15">
      <c r="A3" s="195"/>
      <c r="B3" s="195"/>
    </row>
    <row r="4" spans="1:8" ht="18" customHeight="1">
      <c r="A4" s="854" t="s">
        <v>738</v>
      </c>
      <c r="B4" s="854"/>
      <c r="C4" s="854"/>
      <c r="D4" s="854"/>
      <c r="E4" s="854"/>
      <c r="F4" s="854"/>
      <c r="G4" s="854"/>
      <c r="H4" s="854"/>
    </row>
    <row r="5" spans="1:2" ht="15">
      <c r="A5" s="196" t="s">
        <v>251</v>
      </c>
      <c r="B5" s="196"/>
    </row>
    <row r="6" spans="1:8" ht="15">
      <c r="A6" s="196"/>
      <c r="B6" s="196"/>
      <c r="G6" s="855" t="s">
        <v>776</v>
      </c>
      <c r="H6" s="855"/>
    </row>
    <row r="7" spans="1:8" ht="59.25" customHeight="1">
      <c r="A7" s="328" t="s">
        <v>2</v>
      </c>
      <c r="B7" s="328" t="s">
        <v>3</v>
      </c>
      <c r="C7" s="198" t="s">
        <v>252</v>
      </c>
      <c r="D7" s="198" t="s">
        <v>253</v>
      </c>
      <c r="E7" s="198" t="s">
        <v>254</v>
      </c>
      <c r="F7" s="198" t="s">
        <v>255</v>
      </c>
      <c r="G7" s="198" t="s">
        <v>256</v>
      </c>
      <c r="H7" s="198" t="s">
        <v>257</v>
      </c>
    </row>
    <row r="8" spans="1:8" s="193" customFormat="1" ht="15">
      <c r="A8" s="199" t="s">
        <v>258</v>
      </c>
      <c r="B8" s="199" t="s">
        <v>259</v>
      </c>
      <c r="C8" s="199" t="s">
        <v>260</v>
      </c>
      <c r="D8" s="199" t="s">
        <v>261</v>
      </c>
      <c r="E8" s="199" t="s">
        <v>262</v>
      </c>
      <c r="F8" s="199" t="s">
        <v>263</v>
      </c>
      <c r="G8" s="199" t="s">
        <v>264</v>
      </c>
      <c r="H8" s="199" t="s">
        <v>265</v>
      </c>
    </row>
    <row r="9" spans="1:8" ht="15">
      <c r="A9" s="199">
        <v>1</v>
      </c>
      <c r="B9" s="199" t="s">
        <v>879</v>
      </c>
      <c r="C9" s="199">
        <v>565</v>
      </c>
      <c r="D9" s="199">
        <v>142</v>
      </c>
      <c r="E9" s="199">
        <v>588</v>
      </c>
      <c r="F9" s="199">
        <f>+C9+D9+E9</f>
        <v>1295</v>
      </c>
      <c r="G9" s="199">
        <f>F9</f>
        <v>1295</v>
      </c>
      <c r="H9" s="9"/>
    </row>
    <row r="10" spans="1:8" ht="15">
      <c r="A10" s="199">
        <v>2</v>
      </c>
      <c r="B10" s="199" t="s">
        <v>881</v>
      </c>
      <c r="C10" s="199">
        <v>45</v>
      </c>
      <c r="D10" s="199">
        <v>4</v>
      </c>
      <c r="E10" s="199">
        <v>762</v>
      </c>
      <c r="F10" s="199">
        <f aca="true" t="shared" si="0" ref="F10:F41">+C10+D10+E10</f>
        <v>811</v>
      </c>
      <c r="G10" s="199">
        <f aca="true" t="shared" si="1" ref="G10:G41">F10</f>
        <v>811</v>
      </c>
      <c r="H10" s="9"/>
    </row>
    <row r="11" spans="1:8" ht="15">
      <c r="A11" s="199">
        <v>3</v>
      </c>
      <c r="B11" s="199" t="s">
        <v>882</v>
      </c>
      <c r="C11" s="199">
        <v>567</v>
      </c>
      <c r="D11" s="199">
        <v>0</v>
      </c>
      <c r="E11" s="199">
        <v>882</v>
      </c>
      <c r="F11" s="199">
        <f t="shared" si="0"/>
        <v>1449</v>
      </c>
      <c r="G11" s="199">
        <f t="shared" si="1"/>
        <v>1449</v>
      </c>
      <c r="H11" s="9"/>
    </row>
    <row r="12" spans="1:8" ht="15">
      <c r="A12" s="199">
        <v>4</v>
      </c>
      <c r="B12" s="199" t="s">
        <v>883</v>
      </c>
      <c r="C12" s="199">
        <v>356</v>
      </c>
      <c r="D12" s="199">
        <v>13</v>
      </c>
      <c r="E12" s="199">
        <v>732</v>
      </c>
      <c r="F12" s="199">
        <f t="shared" si="0"/>
        <v>1101</v>
      </c>
      <c r="G12" s="199">
        <f t="shared" si="1"/>
        <v>1101</v>
      </c>
      <c r="H12" s="9"/>
    </row>
    <row r="13" spans="1:8" ht="15">
      <c r="A13" s="199">
        <v>5</v>
      </c>
      <c r="B13" s="199" t="s">
        <v>884</v>
      </c>
      <c r="C13" s="199">
        <v>1255</v>
      </c>
      <c r="D13" s="199">
        <v>0</v>
      </c>
      <c r="E13" s="199">
        <v>1296</v>
      </c>
      <c r="F13" s="199">
        <f t="shared" si="0"/>
        <v>2551</v>
      </c>
      <c r="G13" s="199">
        <f t="shared" si="1"/>
        <v>2551</v>
      </c>
      <c r="H13" s="9"/>
    </row>
    <row r="14" spans="1:8" ht="15">
      <c r="A14" s="199">
        <v>6</v>
      </c>
      <c r="B14" s="199" t="s">
        <v>885</v>
      </c>
      <c r="C14" s="199">
        <v>242</v>
      </c>
      <c r="D14" s="199">
        <v>15</v>
      </c>
      <c r="E14" s="199">
        <v>733</v>
      </c>
      <c r="F14" s="199">
        <f t="shared" si="0"/>
        <v>990</v>
      </c>
      <c r="G14" s="199">
        <f t="shared" si="1"/>
        <v>990</v>
      </c>
      <c r="H14" s="9"/>
    </row>
    <row r="15" spans="1:8" ht="15">
      <c r="A15" s="199">
        <v>7</v>
      </c>
      <c r="B15" s="199" t="s">
        <v>886</v>
      </c>
      <c r="C15" s="199">
        <v>250</v>
      </c>
      <c r="D15" s="199">
        <v>0</v>
      </c>
      <c r="E15" s="199">
        <v>450</v>
      </c>
      <c r="F15" s="199">
        <f t="shared" si="0"/>
        <v>700</v>
      </c>
      <c r="G15" s="199">
        <f t="shared" si="1"/>
        <v>700</v>
      </c>
      <c r="H15" s="9"/>
    </row>
    <row r="16" spans="1:8" ht="15">
      <c r="A16" s="199">
        <v>8</v>
      </c>
      <c r="B16" s="199" t="s">
        <v>887</v>
      </c>
      <c r="C16" s="199">
        <v>260</v>
      </c>
      <c r="D16" s="199">
        <v>5</v>
      </c>
      <c r="E16" s="199">
        <v>786</v>
      </c>
      <c r="F16" s="199">
        <f t="shared" si="0"/>
        <v>1051</v>
      </c>
      <c r="G16" s="199">
        <f t="shared" si="1"/>
        <v>1051</v>
      </c>
      <c r="H16" s="9"/>
    </row>
    <row r="17" spans="1:8" ht="15">
      <c r="A17" s="199">
        <v>9</v>
      </c>
      <c r="B17" s="199" t="s">
        <v>913</v>
      </c>
      <c r="C17" s="199">
        <v>226</v>
      </c>
      <c r="D17" s="199">
        <v>0</v>
      </c>
      <c r="E17" s="199">
        <v>1565</v>
      </c>
      <c r="F17" s="199">
        <f t="shared" si="0"/>
        <v>1791</v>
      </c>
      <c r="G17" s="199">
        <f t="shared" si="1"/>
        <v>1791</v>
      </c>
      <c r="H17" s="9"/>
    </row>
    <row r="18" spans="1:8" ht="15">
      <c r="A18" s="199">
        <v>10</v>
      </c>
      <c r="B18" s="199" t="s">
        <v>889</v>
      </c>
      <c r="C18" s="199">
        <v>254</v>
      </c>
      <c r="D18" s="199">
        <v>0</v>
      </c>
      <c r="E18" s="199">
        <v>178</v>
      </c>
      <c r="F18" s="199">
        <f t="shared" si="0"/>
        <v>432</v>
      </c>
      <c r="G18" s="199">
        <f t="shared" si="1"/>
        <v>432</v>
      </c>
      <c r="H18" s="9"/>
    </row>
    <row r="19" spans="1:8" ht="15">
      <c r="A19" s="199">
        <v>11</v>
      </c>
      <c r="B19" s="199" t="s">
        <v>890</v>
      </c>
      <c r="C19" s="199">
        <v>127</v>
      </c>
      <c r="D19" s="199">
        <v>0</v>
      </c>
      <c r="E19" s="199">
        <v>502</v>
      </c>
      <c r="F19" s="199">
        <f t="shared" si="0"/>
        <v>629</v>
      </c>
      <c r="G19" s="199">
        <f t="shared" si="1"/>
        <v>629</v>
      </c>
      <c r="H19" s="9"/>
    </row>
    <row r="20" spans="1:8" ht="15">
      <c r="A20" s="199">
        <v>12</v>
      </c>
      <c r="B20" s="199" t="s">
        <v>891</v>
      </c>
      <c r="C20" s="199">
        <v>618</v>
      </c>
      <c r="D20" s="199">
        <v>110</v>
      </c>
      <c r="E20" s="199">
        <v>731</v>
      </c>
      <c r="F20" s="199">
        <f t="shared" si="0"/>
        <v>1459</v>
      </c>
      <c r="G20" s="199">
        <f t="shared" si="1"/>
        <v>1459</v>
      </c>
      <c r="H20" s="9"/>
    </row>
    <row r="21" spans="1:8" ht="15">
      <c r="A21" s="199">
        <v>13</v>
      </c>
      <c r="B21" s="199" t="s">
        <v>892</v>
      </c>
      <c r="C21" s="199">
        <v>789</v>
      </c>
      <c r="D21" s="199">
        <v>0</v>
      </c>
      <c r="E21" s="199">
        <v>945</v>
      </c>
      <c r="F21" s="199">
        <f t="shared" si="0"/>
        <v>1734</v>
      </c>
      <c r="G21" s="199">
        <f t="shared" si="1"/>
        <v>1734</v>
      </c>
      <c r="H21" s="9"/>
    </row>
    <row r="22" spans="1:8" ht="15">
      <c r="A22" s="199">
        <v>14</v>
      </c>
      <c r="B22" s="199" t="s">
        <v>893</v>
      </c>
      <c r="C22" s="199">
        <v>24</v>
      </c>
      <c r="D22" s="199">
        <v>0</v>
      </c>
      <c r="E22" s="199">
        <v>770</v>
      </c>
      <c r="F22" s="199">
        <f t="shared" si="0"/>
        <v>794</v>
      </c>
      <c r="G22" s="199">
        <f t="shared" si="1"/>
        <v>794</v>
      </c>
      <c r="H22" s="9"/>
    </row>
    <row r="23" spans="1:8" ht="15">
      <c r="A23" s="199">
        <v>15</v>
      </c>
      <c r="B23" s="199" t="s">
        <v>894</v>
      </c>
      <c r="C23" s="199">
        <v>111</v>
      </c>
      <c r="D23" s="199">
        <v>0</v>
      </c>
      <c r="E23" s="199">
        <v>713</v>
      </c>
      <c r="F23" s="199">
        <f t="shared" si="0"/>
        <v>824</v>
      </c>
      <c r="G23" s="199">
        <f t="shared" si="1"/>
        <v>824</v>
      </c>
      <c r="H23" s="9"/>
    </row>
    <row r="24" spans="1:8" ht="15">
      <c r="A24" s="199">
        <v>16</v>
      </c>
      <c r="B24" s="199" t="s">
        <v>895</v>
      </c>
      <c r="C24" s="199">
        <v>85</v>
      </c>
      <c r="D24" s="199">
        <v>0</v>
      </c>
      <c r="E24" s="199">
        <v>250</v>
      </c>
      <c r="F24" s="199">
        <f t="shared" si="0"/>
        <v>335</v>
      </c>
      <c r="G24" s="199">
        <f t="shared" si="1"/>
        <v>335</v>
      </c>
      <c r="H24" s="9"/>
    </row>
    <row r="25" spans="1:8" ht="15">
      <c r="A25" s="199">
        <v>17</v>
      </c>
      <c r="B25" s="199" t="s">
        <v>896</v>
      </c>
      <c r="C25" s="199">
        <v>146</v>
      </c>
      <c r="D25" s="199">
        <v>0</v>
      </c>
      <c r="E25" s="199">
        <v>956</v>
      </c>
      <c r="F25" s="199">
        <f t="shared" si="0"/>
        <v>1102</v>
      </c>
      <c r="G25" s="199">
        <f t="shared" si="1"/>
        <v>1102</v>
      </c>
      <c r="H25" s="9"/>
    </row>
    <row r="26" spans="1:8" ht="15">
      <c r="A26" s="199">
        <v>18</v>
      </c>
      <c r="B26" s="199" t="s">
        <v>897</v>
      </c>
      <c r="C26" s="199">
        <v>172</v>
      </c>
      <c r="D26" s="199">
        <v>7</v>
      </c>
      <c r="E26" s="199">
        <v>676</v>
      </c>
      <c r="F26" s="199">
        <f t="shared" si="0"/>
        <v>855</v>
      </c>
      <c r="G26" s="199">
        <f t="shared" si="1"/>
        <v>855</v>
      </c>
      <c r="H26" s="9"/>
    </row>
    <row r="27" spans="1:8" ht="15">
      <c r="A27" s="199">
        <v>19</v>
      </c>
      <c r="B27" s="199" t="s">
        <v>898</v>
      </c>
      <c r="C27" s="199">
        <v>43</v>
      </c>
      <c r="D27" s="199">
        <v>0</v>
      </c>
      <c r="E27" s="199">
        <v>994</v>
      </c>
      <c r="F27" s="199">
        <f>+C27+D27+E27</f>
        <v>1037</v>
      </c>
      <c r="G27" s="199">
        <f t="shared" si="1"/>
        <v>1037</v>
      </c>
      <c r="H27" s="9"/>
    </row>
    <row r="28" spans="1:8" ht="15">
      <c r="A28" s="199">
        <v>20</v>
      </c>
      <c r="B28" s="199" t="s">
        <v>899</v>
      </c>
      <c r="C28" s="199">
        <v>436</v>
      </c>
      <c r="D28" s="199">
        <v>39</v>
      </c>
      <c r="E28" s="199">
        <v>842</v>
      </c>
      <c r="F28" s="199">
        <f t="shared" si="0"/>
        <v>1317</v>
      </c>
      <c r="G28" s="199">
        <f t="shared" si="1"/>
        <v>1317</v>
      </c>
      <c r="H28" s="9"/>
    </row>
    <row r="29" spans="1:8" ht="15">
      <c r="A29" s="199">
        <v>21</v>
      </c>
      <c r="B29" s="199" t="s">
        <v>900</v>
      </c>
      <c r="C29" s="199">
        <v>564</v>
      </c>
      <c r="D29" s="199">
        <v>0</v>
      </c>
      <c r="E29" s="199">
        <v>808</v>
      </c>
      <c r="F29" s="199">
        <f t="shared" si="0"/>
        <v>1372</v>
      </c>
      <c r="G29" s="199">
        <f t="shared" si="1"/>
        <v>1372</v>
      </c>
      <c r="H29" s="9"/>
    </row>
    <row r="30" spans="1:8" ht="15" customHeight="1">
      <c r="A30" s="199">
        <v>22</v>
      </c>
      <c r="B30" s="199" t="s">
        <v>901</v>
      </c>
      <c r="C30" s="199">
        <v>71</v>
      </c>
      <c r="D30" s="199">
        <v>52</v>
      </c>
      <c r="E30" s="199">
        <v>787</v>
      </c>
      <c r="F30" s="199">
        <f t="shared" si="0"/>
        <v>910</v>
      </c>
      <c r="G30" s="199">
        <f t="shared" si="1"/>
        <v>910</v>
      </c>
      <c r="H30" s="137"/>
    </row>
    <row r="31" spans="1:8" ht="15" customHeight="1">
      <c r="A31" s="199">
        <v>23</v>
      </c>
      <c r="B31" s="199" t="s">
        <v>902</v>
      </c>
      <c r="C31" s="199">
        <v>643</v>
      </c>
      <c r="D31" s="199">
        <v>18</v>
      </c>
      <c r="E31" s="199">
        <v>583</v>
      </c>
      <c r="F31" s="199">
        <f t="shared" si="0"/>
        <v>1244</v>
      </c>
      <c r="G31" s="199">
        <f t="shared" si="1"/>
        <v>1244</v>
      </c>
      <c r="H31" s="609"/>
    </row>
    <row r="32" spans="1:8" ht="15" customHeight="1">
      <c r="A32" s="199">
        <v>24</v>
      </c>
      <c r="B32" s="199" t="s">
        <v>903</v>
      </c>
      <c r="C32" s="199">
        <v>534</v>
      </c>
      <c r="D32" s="199">
        <v>1</v>
      </c>
      <c r="E32" s="199">
        <v>473</v>
      </c>
      <c r="F32" s="199">
        <f t="shared" si="0"/>
        <v>1008</v>
      </c>
      <c r="G32" s="199">
        <f t="shared" si="1"/>
        <v>1008</v>
      </c>
      <c r="H32" s="609"/>
    </row>
    <row r="33" spans="1:8" ht="15">
      <c r="A33" s="199">
        <v>25</v>
      </c>
      <c r="B33" s="199" t="s">
        <v>904</v>
      </c>
      <c r="C33" s="199">
        <v>271</v>
      </c>
      <c r="D33" s="199">
        <v>0</v>
      </c>
      <c r="E33" s="199">
        <v>500</v>
      </c>
      <c r="F33" s="199">
        <f t="shared" si="0"/>
        <v>771</v>
      </c>
      <c r="G33" s="199">
        <f t="shared" si="1"/>
        <v>771</v>
      </c>
      <c r="H33" s="159"/>
    </row>
    <row r="34" spans="1:11" ht="15">
      <c r="A34" s="199">
        <v>26</v>
      </c>
      <c r="B34" s="199" t="s">
        <v>905</v>
      </c>
      <c r="C34" s="199">
        <v>487</v>
      </c>
      <c r="D34" s="199">
        <v>0</v>
      </c>
      <c r="E34" s="199">
        <v>332</v>
      </c>
      <c r="F34" s="199">
        <f t="shared" si="0"/>
        <v>819</v>
      </c>
      <c r="G34" s="199">
        <f t="shared" si="1"/>
        <v>819</v>
      </c>
      <c r="H34" s="610"/>
      <c r="I34" s="202"/>
      <c r="J34" s="202"/>
      <c r="K34" s="202"/>
    </row>
    <row r="35" spans="1:8" ht="15">
      <c r="A35" s="199">
        <v>27</v>
      </c>
      <c r="B35" s="199" t="s">
        <v>906</v>
      </c>
      <c r="C35" s="199">
        <v>552</v>
      </c>
      <c r="D35" s="199">
        <v>337</v>
      </c>
      <c r="E35" s="199">
        <v>392</v>
      </c>
      <c r="F35" s="199">
        <f t="shared" si="0"/>
        <v>1281</v>
      </c>
      <c r="G35" s="199">
        <f t="shared" si="1"/>
        <v>1281</v>
      </c>
      <c r="H35" s="9"/>
    </row>
    <row r="36" spans="1:8" ht="15">
      <c r="A36" s="199">
        <v>28</v>
      </c>
      <c r="B36" s="199" t="s">
        <v>907</v>
      </c>
      <c r="C36" s="199">
        <v>17</v>
      </c>
      <c r="D36" s="199">
        <v>3</v>
      </c>
      <c r="E36" s="199">
        <v>241</v>
      </c>
      <c r="F36" s="199">
        <f t="shared" si="0"/>
        <v>261</v>
      </c>
      <c r="G36" s="199">
        <f t="shared" si="1"/>
        <v>261</v>
      </c>
      <c r="H36" s="9"/>
    </row>
    <row r="37" spans="1:8" ht="15">
      <c r="A37" s="199">
        <v>29</v>
      </c>
      <c r="B37" s="199" t="s">
        <v>1034</v>
      </c>
      <c r="C37" s="199">
        <v>819</v>
      </c>
      <c r="D37" s="199">
        <v>0</v>
      </c>
      <c r="E37" s="199">
        <v>474</v>
      </c>
      <c r="F37" s="199">
        <f t="shared" si="0"/>
        <v>1293</v>
      </c>
      <c r="G37" s="199">
        <f t="shared" si="1"/>
        <v>1293</v>
      </c>
      <c r="H37" s="9"/>
    </row>
    <row r="38" spans="1:8" ht="30">
      <c r="A38" s="199">
        <v>30</v>
      </c>
      <c r="B38" s="199" t="s">
        <v>1035</v>
      </c>
      <c r="C38" s="199">
        <v>108</v>
      </c>
      <c r="D38" s="199">
        <v>0</v>
      </c>
      <c r="E38" s="199">
        <v>553</v>
      </c>
      <c r="F38" s="199">
        <f t="shared" si="0"/>
        <v>661</v>
      </c>
      <c r="G38" s="199">
        <f t="shared" si="1"/>
        <v>661</v>
      </c>
      <c r="H38" s="9"/>
    </row>
    <row r="39" spans="1:8" ht="15">
      <c r="A39" s="199">
        <v>31</v>
      </c>
      <c r="B39" s="199" t="s">
        <v>1036</v>
      </c>
      <c r="C39" s="199">
        <v>59</v>
      </c>
      <c r="D39" s="199">
        <v>0</v>
      </c>
      <c r="E39" s="199">
        <v>535</v>
      </c>
      <c r="F39" s="199">
        <f t="shared" si="0"/>
        <v>594</v>
      </c>
      <c r="G39" s="199">
        <f t="shared" si="1"/>
        <v>594</v>
      </c>
      <c r="H39" s="9"/>
    </row>
    <row r="40" spans="1:8" ht="15">
      <c r="A40" s="199">
        <v>32</v>
      </c>
      <c r="B40" s="199" t="s">
        <v>1037</v>
      </c>
      <c r="C40" s="199">
        <v>697</v>
      </c>
      <c r="D40" s="199">
        <v>0</v>
      </c>
      <c r="E40" s="199">
        <v>544</v>
      </c>
      <c r="F40" s="199">
        <f t="shared" si="0"/>
        <v>1241</v>
      </c>
      <c r="G40" s="199">
        <f t="shared" si="1"/>
        <v>1241</v>
      </c>
      <c r="H40" s="9"/>
    </row>
    <row r="41" spans="1:8" ht="15">
      <c r="A41" s="199">
        <v>33</v>
      </c>
      <c r="B41" s="199" t="s">
        <v>912</v>
      </c>
      <c r="C41" s="199">
        <v>27</v>
      </c>
      <c r="D41" s="199">
        <v>26</v>
      </c>
      <c r="E41" s="199">
        <v>542</v>
      </c>
      <c r="F41" s="199">
        <f t="shared" si="0"/>
        <v>595</v>
      </c>
      <c r="G41" s="199">
        <f t="shared" si="1"/>
        <v>595</v>
      </c>
      <c r="H41" s="9"/>
    </row>
    <row r="42" spans="1:8" ht="15">
      <c r="A42" s="30"/>
      <c r="B42" s="199" t="s">
        <v>17</v>
      </c>
      <c r="C42" s="199">
        <f>SUM(C9:C41)</f>
        <v>11420</v>
      </c>
      <c r="D42" s="199">
        <f>SUM(D9:D41)</f>
        <v>772</v>
      </c>
      <c r="E42" s="199">
        <f>SUM(E9:E41)</f>
        <v>22115</v>
      </c>
      <c r="F42" s="199">
        <f>SUM(F9:F41)</f>
        <v>34307</v>
      </c>
      <c r="G42" s="199">
        <f>SUM(G9:G41)</f>
        <v>34307</v>
      </c>
      <c r="H42" s="30"/>
    </row>
    <row r="44" ht="12.75">
      <c r="A44" s="201" t="s">
        <v>266</v>
      </c>
    </row>
    <row r="47" spans="1:8" ht="12.75">
      <c r="A47" s="202"/>
      <c r="B47" s="202"/>
      <c r="C47" s="202"/>
      <c r="D47" s="202"/>
      <c r="E47" s="202"/>
      <c r="F47" s="856"/>
      <c r="G47" s="856"/>
      <c r="H47" s="203"/>
    </row>
    <row r="48" spans="1:8" ht="15.75">
      <c r="A48" s="202"/>
      <c r="B48" s="202"/>
      <c r="C48" s="202"/>
      <c r="D48" s="202"/>
      <c r="E48" s="202"/>
      <c r="F48" s="794" t="s">
        <v>1090</v>
      </c>
      <c r="G48" s="794"/>
      <c r="H48" s="216"/>
    </row>
    <row r="49" spans="1:8" ht="15.75">
      <c r="A49" s="202"/>
      <c r="B49" s="202"/>
      <c r="C49" s="202"/>
      <c r="D49" s="202"/>
      <c r="E49" s="202"/>
      <c r="F49" s="794" t="s">
        <v>476</v>
      </c>
      <c r="G49" s="794"/>
      <c r="H49" s="216"/>
    </row>
    <row r="50" spans="1:8" ht="15.75">
      <c r="A50" s="202" t="s">
        <v>12</v>
      </c>
      <c r="C50" s="202"/>
      <c r="D50" s="202"/>
      <c r="E50" s="202"/>
      <c r="F50" s="794" t="s">
        <v>1089</v>
      </c>
      <c r="G50" s="794"/>
      <c r="H50" s="204"/>
    </row>
  </sheetData>
  <sheetProtection/>
  <mergeCells count="8">
    <mergeCell ref="F50:G50"/>
    <mergeCell ref="A1:G1"/>
    <mergeCell ref="A2:H2"/>
    <mergeCell ref="A4:H4"/>
    <mergeCell ref="G6:H6"/>
    <mergeCell ref="F47:G47"/>
    <mergeCell ref="F48:G48"/>
    <mergeCell ref="F49:G49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61" r:id="rId1"/>
</worksheet>
</file>

<file path=xl/worksheets/sheet7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view="pageBreakPreview" zoomScaleSheetLayoutView="100" zoomScalePageLayoutView="0" workbookViewId="0" topLeftCell="A7">
      <selection activeCell="C30" sqref="C30"/>
    </sheetView>
  </sheetViews>
  <sheetFormatPr defaultColWidth="9.140625" defaultRowHeight="12.75"/>
  <cols>
    <col min="1" max="1" width="7.421875" style="158" customWidth="1"/>
    <col min="2" max="2" width="17.140625" style="158" customWidth="1"/>
    <col min="3" max="3" width="11.00390625" style="158" customWidth="1"/>
    <col min="4" max="4" width="10.00390625" style="158" customWidth="1"/>
    <col min="5" max="5" width="11.8515625" style="158" customWidth="1"/>
    <col min="6" max="6" width="12.140625" style="158" customWidth="1"/>
    <col min="7" max="7" width="13.28125" style="158" customWidth="1"/>
    <col min="8" max="8" width="14.57421875" style="158" customWidth="1"/>
    <col min="9" max="9" width="12.00390625" style="158" customWidth="1"/>
    <col min="10" max="10" width="13.140625" style="158" customWidth="1"/>
    <col min="11" max="11" width="12.140625" style="158" customWidth="1"/>
    <col min="12" max="12" width="12.00390625" style="158" customWidth="1"/>
    <col min="13" max="16384" width="9.140625" style="158" customWidth="1"/>
  </cols>
  <sheetData>
    <row r="1" spans="5:10" s="86" customFormat="1" ht="12.75">
      <c r="E1" s="1193"/>
      <c r="F1" s="1193"/>
      <c r="G1" s="1193"/>
      <c r="H1" s="1193"/>
      <c r="I1" s="1193"/>
      <c r="J1" s="309" t="s">
        <v>677</v>
      </c>
    </row>
    <row r="2" spans="1:10" s="86" customFormat="1" ht="15">
      <c r="A2" s="1194" t="s">
        <v>0</v>
      </c>
      <c r="B2" s="1194"/>
      <c r="C2" s="1194"/>
      <c r="D2" s="1194"/>
      <c r="E2" s="1194"/>
      <c r="F2" s="1194"/>
      <c r="G2" s="1194"/>
      <c r="H2" s="1194"/>
      <c r="I2" s="1194"/>
      <c r="J2" s="1194"/>
    </row>
    <row r="3" spans="1:10" s="86" customFormat="1" ht="20.25">
      <c r="A3" s="846" t="s">
        <v>697</v>
      </c>
      <c r="B3" s="846"/>
      <c r="C3" s="846"/>
      <c r="D3" s="846"/>
      <c r="E3" s="846"/>
      <c r="F3" s="846"/>
      <c r="G3" s="846"/>
      <c r="H3" s="846"/>
      <c r="I3" s="846"/>
      <c r="J3" s="846"/>
    </row>
    <row r="4" s="86" customFormat="1" ht="14.25" customHeight="1"/>
    <row r="5" spans="1:12" ht="16.5" customHeight="1">
      <c r="A5" s="1196" t="s">
        <v>772</v>
      </c>
      <c r="B5" s="1196"/>
      <c r="C5" s="1196"/>
      <c r="D5" s="1196"/>
      <c r="E5" s="1196"/>
      <c r="F5" s="1196"/>
      <c r="G5" s="1196"/>
      <c r="H5" s="1196"/>
      <c r="I5" s="1196"/>
      <c r="J5" s="1196"/>
      <c r="K5" s="1196"/>
      <c r="L5" s="1196"/>
    </row>
    <row r="6" spans="1:10" ht="13.5" customHeight="1">
      <c r="A6" s="310"/>
      <c r="B6" s="310"/>
      <c r="C6" s="310"/>
      <c r="D6" s="310"/>
      <c r="E6" s="310"/>
      <c r="F6" s="310"/>
      <c r="G6" s="310"/>
      <c r="H6" s="310"/>
      <c r="I6" s="310"/>
      <c r="J6" s="310"/>
    </row>
    <row r="7" ht="0.75" customHeight="1"/>
    <row r="8" spans="1:12" ht="12.75">
      <c r="A8" s="1195" t="s">
        <v>670</v>
      </c>
      <c r="B8" s="1195"/>
      <c r="C8" s="311"/>
      <c r="H8" s="1197" t="s">
        <v>774</v>
      </c>
      <c r="I8" s="1197"/>
      <c r="J8" s="1197"/>
      <c r="K8" s="1197"/>
      <c r="L8" s="1197"/>
    </row>
    <row r="9" spans="1:16" ht="21" customHeight="1">
      <c r="A9" s="1015" t="s">
        <v>2</v>
      </c>
      <c r="B9" s="1015" t="s">
        <v>36</v>
      </c>
      <c r="C9" s="1183" t="s">
        <v>671</v>
      </c>
      <c r="D9" s="1183"/>
      <c r="E9" s="1183" t="s">
        <v>124</v>
      </c>
      <c r="F9" s="1183"/>
      <c r="G9" s="1183" t="s">
        <v>672</v>
      </c>
      <c r="H9" s="1183"/>
      <c r="I9" s="1183" t="s">
        <v>125</v>
      </c>
      <c r="J9" s="1183"/>
      <c r="K9" s="1183" t="s">
        <v>126</v>
      </c>
      <c r="L9" s="1183"/>
      <c r="O9" s="312"/>
      <c r="P9" s="313"/>
    </row>
    <row r="10" spans="1:12" ht="45" customHeight="1">
      <c r="A10" s="1015"/>
      <c r="B10" s="1015"/>
      <c r="C10" s="91" t="s">
        <v>673</v>
      </c>
      <c r="D10" s="91" t="s">
        <v>674</v>
      </c>
      <c r="E10" s="91" t="s">
        <v>675</v>
      </c>
      <c r="F10" s="91" t="s">
        <v>676</v>
      </c>
      <c r="G10" s="91" t="s">
        <v>675</v>
      </c>
      <c r="H10" s="91" t="s">
        <v>676</v>
      </c>
      <c r="I10" s="91" t="s">
        <v>673</v>
      </c>
      <c r="J10" s="91" t="s">
        <v>674</v>
      </c>
      <c r="K10" s="91" t="s">
        <v>673</v>
      </c>
      <c r="L10" s="91" t="s">
        <v>674</v>
      </c>
    </row>
    <row r="11" spans="1:12" ht="12.75">
      <c r="A11" s="91">
        <v>1</v>
      </c>
      <c r="B11" s="91">
        <v>2</v>
      </c>
      <c r="C11" s="91">
        <v>3</v>
      </c>
      <c r="D11" s="91">
        <v>4</v>
      </c>
      <c r="E11" s="91">
        <v>5</v>
      </c>
      <c r="F11" s="91">
        <v>6</v>
      </c>
      <c r="G11" s="91">
        <v>7</v>
      </c>
      <c r="H11" s="91">
        <v>8</v>
      </c>
      <c r="I11" s="91">
        <v>9</v>
      </c>
      <c r="J11" s="91">
        <v>10</v>
      </c>
      <c r="K11" s="91">
        <v>11</v>
      </c>
      <c r="L11" s="91">
        <v>12</v>
      </c>
    </row>
    <row r="12" spans="1:12" ht="12.75">
      <c r="A12" s="433">
        <v>1</v>
      </c>
      <c r="B12" s="434" t="s">
        <v>952</v>
      </c>
      <c r="C12" s="1198" t="s">
        <v>951</v>
      </c>
      <c r="D12" s="1199"/>
      <c r="E12" s="1199"/>
      <c r="F12" s="1199"/>
      <c r="G12" s="1199"/>
      <c r="H12" s="1199"/>
      <c r="I12" s="1199"/>
      <c r="J12" s="1199"/>
      <c r="K12" s="1199"/>
      <c r="L12" s="1200"/>
    </row>
    <row r="13" spans="1:12" ht="12.75">
      <c r="A13" s="433">
        <v>2</v>
      </c>
      <c r="B13" s="435" t="s">
        <v>953</v>
      </c>
      <c r="C13" s="1201"/>
      <c r="D13" s="1202"/>
      <c r="E13" s="1202"/>
      <c r="F13" s="1202"/>
      <c r="G13" s="1202"/>
      <c r="H13" s="1202"/>
      <c r="I13" s="1202"/>
      <c r="J13" s="1202"/>
      <c r="K13" s="1202"/>
      <c r="L13" s="1203"/>
    </row>
    <row r="14" spans="1:12" ht="12.75">
      <c r="A14" s="433">
        <v>3</v>
      </c>
      <c r="B14" s="435" t="s">
        <v>954</v>
      </c>
      <c r="C14" s="1201"/>
      <c r="D14" s="1202"/>
      <c r="E14" s="1202"/>
      <c r="F14" s="1202"/>
      <c r="G14" s="1202"/>
      <c r="H14" s="1202"/>
      <c r="I14" s="1202"/>
      <c r="J14" s="1202"/>
      <c r="K14" s="1202"/>
      <c r="L14" s="1203"/>
    </row>
    <row r="15" spans="1:12" ht="12.75">
      <c r="A15" s="433">
        <v>4</v>
      </c>
      <c r="B15" s="435" t="s">
        <v>955</v>
      </c>
      <c r="C15" s="1201"/>
      <c r="D15" s="1202"/>
      <c r="E15" s="1202"/>
      <c r="F15" s="1202"/>
      <c r="G15" s="1202"/>
      <c r="H15" s="1202"/>
      <c r="I15" s="1202"/>
      <c r="J15" s="1202"/>
      <c r="K15" s="1202"/>
      <c r="L15" s="1203"/>
    </row>
    <row r="16" spans="1:12" ht="12.75">
      <c r="A16" s="433">
        <v>5</v>
      </c>
      <c r="B16" s="435" t="s">
        <v>956</v>
      </c>
      <c r="C16" s="1201"/>
      <c r="D16" s="1202"/>
      <c r="E16" s="1202"/>
      <c r="F16" s="1202"/>
      <c r="G16" s="1202"/>
      <c r="H16" s="1202"/>
      <c r="I16" s="1202"/>
      <c r="J16" s="1202"/>
      <c r="K16" s="1202"/>
      <c r="L16" s="1203"/>
    </row>
    <row r="17" spans="1:12" ht="12.75">
      <c r="A17" s="433">
        <v>6</v>
      </c>
      <c r="B17" s="435" t="s">
        <v>957</v>
      </c>
      <c r="C17" s="1201"/>
      <c r="D17" s="1202"/>
      <c r="E17" s="1202"/>
      <c r="F17" s="1202"/>
      <c r="G17" s="1202"/>
      <c r="H17" s="1202"/>
      <c r="I17" s="1202"/>
      <c r="J17" s="1202"/>
      <c r="K17" s="1202"/>
      <c r="L17" s="1203"/>
    </row>
    <row r="18" spans="1:12" ht="12.75">
      <c r="A18" s="433">
        <v>7</v>
      </c>
      <c r="B18" s="435" t="s">
        <v>958</v>
      </c>
      <c r="C18" s="1201"/>
      <c r="D18" s="1202"/>
      <c r="E18" s="1202"/>
      <c r="F18" s="1202"/>
      <c r="G18" s="1202"/>
      <c r="H18" s="1202"/>
      <c r="I18" s="1202"/>
      <c r="J18" s="1202"/>
      <c r="K18" s="1202"/>
      <c r="L18" s="1203"/>
    </row>
    <row r="19" spans="1:12" ht="12.75">
      <c r="A19" s="433">
        <v>8</v>
      </c>
      <c r="B19" s="435" t="s">
        <v>959</v>
      </c>
      <c r="C19" s="1201"/>
      <c r="D19" s="1202"/>
      <c r="E19" s="1202"/>
      <c r="F19" s="1202"/>
      <c r="G19" s="1202"/>
      <c r="H19" s="1202"/>
      <c r="I19" s="1202"/>
      <c r="J19" s="1202"/>
      <c r="K19" s="1202"/>
      <c r="L19" s="1203"/>
    </row>
    <row r="20" spans="1:12" ht="12.75">
      <c r="A20" s="433">
        <v>9</v>
      </c>
      <c r="B20" s="435" t="s">
        <v>960</v>
      </c>
      <c r="C20" s="1201"/>
      <c r="D20" s="1202"/>
      <c r="E20" s="1202"/>
      <c r="F20" s="1202"/>
      <c r="G20" s="1202"/>
      <c r="H20" s="1202"/>
      <c r="I20" s="1202"/>
      <c r="J20" s="1202"/>
      <c r="K20" s="1202"/>
      <c r="L20" s="1203"/>
    </row>
    <row r="21" spans="1:12" ht="12.75">
      <c r="A21" s="433">
        <v>10</v>
      </c>
      <c r="B21" s="435" t="s">
        <v>961</v>
      </c>
      <c r="C21" s="1201"/>
      <c r="D21" s="1202"/>
      <c r="E21" s="1202"/>
      <c r="F21" s="1202"/>
      <c r="G21" s="1202"/>
      <c r="H21" s="1202"/>
      <c r="I21" s="1202"/>
      <c r="J21" s="1202"/>
      <c r="K21" s="1202"/>
      <c r="L21" s="1203"/>
    </row>
    <row r="22" spans="1:12" ht="12.75">
      <c r="A22" s="433">
        <v>11</v>
      </c>
      <c r="B22" s="435" t="s">
        <v>962</v>
      </c>
      <c r="C22" s="1201"/>
      <c r="D22" s="1202"/>
      <c r="E22" s="1202"/>
      <c r="F22" s="1202"/>
      <c r="G22" s="1202"/>
      <c r="H22" s="1202"/>
      <c r="I22" s="1202"/>
      <c r="J22" s="1202"/>
      <c r="K22" s="1202"/>
      <c r="L22" s="1203"/>
    </row>
    <row r="23" spans="1:12" ht="15">
      <c r="A23" s="436"/>
      <c r="B23" s="437" t="s">
        <v>963</v>
      </c>
      <c r="C23" s="1204"/>
      <c r="D23" s="1205"/>
      <c r="E23" s="1205"/>
      <c r="F23" s="1205"/>
      <c r="G23" s="1205"/>
      <c r="H23" s="1205"/>
      <c r="I23" s="1205"/>
      <c r="J23" s="1205"/>
      <c r="K23" s="1205"/>
      <c r="L23" s="1206"/>
    </row>
    <row r="24" spans="1:12" ht="12.75">
      <c r="A24" s="314">
        <v>13</v>
      </c>
      <c r="B24" s="312"/>
      <c r="C24" s="312"/>
      <c r="D24" s="312"/>
      <c r="E24" s="312"/>
      <c r="F24" s="312"/>
      <c r="G24" s="312"/>
      <c r="H24" s="312"/>
      <c r="I24" s="312"/>
      <c r="J24" s="312"/>
      <c r="K24" s="312"/>
      <c r="L24" s="312"/>
    </row>
    <row r="25" spans="1:12" ht="12.75">
      <c r="A25" s="314">
        <v>14</v>
      </c>
      <c r="B25" s="312"/>
      <c r="C25" s="312"/>
      <c r="D25" s="312"/>
      <c r="E25" s="312"/>
      <c r="F25" s="312"/>
      <c r="G25" s="312"/>
      <c r="H25" s="312"/>
      <c r="I25" s="312"/>
      <c r="J25" s="312"/>
      <c r="K25" s="312"/>
      <c r="L25" s="312"/>
    </row>
    <row r="26" spans="1:12" ht="12.75">
      <c r="A26" s="315" t="s">
        <v>7</v>
      </c>
      <c r="B26" s="312"/>
      <c r="C26" s="312"/>
      <c r="D26" s="312"/>
      <c r="E26" s="312"/>
      <c r="F26" s="312"/>
      <c r="G26" s="312"/>
      <c r="H26" s="312"/>
      <c r="I26" s="312"/>
      <c r="J26" s="312"/>
      <c r="K26" s="312"/>
      <c r="L26" s="312"/>
    </row>
    <row r="27" spans="1:12" ht="12.75">
      <c r="A27" s="315" t="s">
        <v>7</v>
      </c>
      <c r="B27" s="312"/>
      <c r="C27" s="312"/>
      <c r="D27" s="312"/>
      <c r="E27" s="312"/>
      <c r="F27" s="312"/>
      <c r="G27" s="312"/>
      <c r="H27" s="312"/>
      <c r="I27" s="312"/>
      <c r="J27" s="312"/>
      <c r="K27" s="312"/>
      <c r="L27" s="312"/>
    </row>
    <row r="28" spans="1:12" ht="12.75">
      <c r="A28" s="90" t="s">
        <v>17</v>
      </c>
      <c r="B28" s="316"/>
      <c r="C28" s="316"/>
      <c r="D28" s="312"/>
      <c r="E28" s="312"/>
      <c r="F28" s="312"/>
      <c r="G28" s="312"/>
      <c r="H28" s="312"/>
      <c r="I28" s="312"/>
      <c r="J28" s="312"/>
      <c r="K28" s="312"/>
      <c r="L28" s="312"/>
    </row>
    <row r="29" spans="1:10" ht="12.75">
      <c r="A29" s="94"/>
      <c r="B29" s="117"/>
      <c r="C29" s="117"/>
      <c r="D29" s="313"/>
      <c r="E29" s="313"/>
      <c r="F29" s="313"/>
      <c r="G29" s="313"/>
      <c r="H29" s="313"/>
      <c r="I29" s="313"/>
      <c r="J29" s="313"/>
    </row>
    <row r="30" spans="1:10" ht="12.75">
      <c r="A30" s="94"/>
      <c r="B30" s="117"/>
      <c r="C30" s="117"/>
      <c r="D30" s="313"/>
      <c r="E30" s="313"/>
      <c r="F30" s="313"/>
      <c r="G30" s="313"/>
      <c r="H30" s="313"/>
      <c r="I30" s="313"/>
      <c r="J30" s="313"/>
    </row>
    <row r="31" spans="1:12" ht="15.75">
      <c r="A31" s="97" t="s">
        <v>12</v>
      </c>
      <c r="B31" s="117"/>
      <c r="C31" s="117"/>
      <c r="D31" s="313"/>
      <c r="E31" s="313"/>
      <c r="F31" s="313"/>
      <c r="G31" s="313"/>
      <c r="H31" s="313"/>
      <c r="I31" s="313"/>
      <c r="J31" s="794" t="s">
        <v>929</v>
      </c>
      <c r="K31" s="794"/>
      <c r="L31" s="794"/>
    </row>
    <row r="32" spans="2:12" ht="15.75">
      <c r="B32" s="97"/>
      <c r="C32" s="97"/>
      <c r="D32" s="97"/>
      <c r="E32" s="97"/>
      <c r="F32" s="97"/>
      <c r="G32" s="97"/>
      <c r="I32" s="686"/>
      <c r="J32" s="794" t="s">
        <v>476</v>
      </c>
      <c r="K32" s="794"/>
      <c r="L32" s="794"/>
    </row>
    <row r="33" spans="1:12" ht="15.75">
      <c r="A33" s="686"/>
      <c r="B33" s="686"/>
      <c r="C33" s="686"/>
      <c r="D33" s="686"/>
      <c r="E33" s="686"/>
      <c r="F33" s="686"/>
      <c r="G33" s="686"/>
      <c r="H33" s="686"/>
      <c r="I33" s="686"/>
      <c r="J33" s="794" t="s">
        <v>1089</v>
      </c>
      <c r="K33" s="794"/>
      <c r="L33" s="794"/>
    </row>
    <row r="34" spans="1:11" ht="12.75" customHeight="1">
      <c r="A34" s="317"/>
      <c r="B34" s="317"/>
      <c r="C34" s="317"/>
      <c r="D34" s="317"/>
      <c r="E34" s="317"/>
      <c r="F34" s="317"/>
      <c r="G34" s="317"/>
      <c r="H34" s="686"/>
      <c r="I34" s="686"/>
      <c r="J34" s="686"/>
      <c r="K34" s="686"/>
    </row>
    <row r="35" spans="1:10" ht="12.75">
      <c r="A35" s="97"/>
      <c r="B35" s="97"/>
      <c r="C35" s="97"/>
      <c r="E35" s="97"/>
      <c r="H35" s="277"/>
      <c r="I35" s="277"/>
      <c r="J35" s="277"/>
    </row>
    <row r="39" spans="1:10" ht="12.75">
      <c r="A39" s="1182"/>
      <c r="B39" s="1182"/>
      <c r="C39" s="1182"/>
      <c r="D39" s="1182"/>
      <c r="E39" s="1182"/>
      <c r="F39" s="1182"/>
      <c r="G39" s="1182"/>
      <c r="H39" s="1182"/>
      <c r="I39" s="1182"/>
      <c r="J39" s="1182"/>
    </row>
    <row r="41" spans="1:10" ht="12.75">
      <c r="A41" s="1182"/>
      <c r="B41" s="1182"/>
      <c r="C41" s="1182"/>
      <c r="D41" s="1182"/>
      <c r="E41" s="1182"/>
      <c r="F41" s="1182"/>
      <c r="G41" s="1182"/>
      <c r="H41" s="1182"/>
      <c r="I41" s="1182"/>
      <c r="J41" s="1182"/>
    </row>
  </sheetData>
  <sheetProtection/>
  <mergeCells count="19">
    <mergeCell ref="C12:L23"/>
    <mergeCell ref="J31:L31"/>
    <mergeCell ref="J32:L32"/>
    <mergeCell ref="E1:I1"/>
    <mergeCell ref="A2:J2"/>
    <mergeCell ref="A3:J3"/>
    <mergeCell ref="A8:B8"/>
    <mergeCell ref="A5:L5"/>
    <mergeCell ref="H8:L8"/>
    <mergeCell ref="J33:L33"/>
    <mergeCell ref="A41:J41"/>
    <mergeCell ref="A9:A10"/>
    <mergeCell ref="B9:B10"/>
    <mergeCell ref="C9:D9"/>
    <mergeCell ref="E9:F9"/>
    <mergeCell ref="G9:H9"/>
    <mergeCell ref="I9:J9"/>
    <mergeCell ref="K9:L9"/>
    <mergeCell ref="A39:J39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6"/>
  <sheetViews>
    <sheetView view="pageBreakPreview" zoomScale="85" zoomScaleSheetLayoutView="85" zoomScalePageLayoutView="0" workbookViewId="0" topLeftCell="A24">
      <selection activeCell="C45" sqref="C45"/>
    </sheetView>
  </sheetViews>
  <sheetFormatPr defaultColWidth="9.140625" defaultRowHeight="12.75"/>
  <cols>
    <col min="1" max="1" width="8.00390625" style="0" customWidth="1"/>
    <col min="2" max="2" width="14.8515625" style="0" customWidth="1"/>
    <col min="3" max="3" width="9.7109375" style="0" customWidth="1"/>
    <col min="5" max="5" width="9.57421875" style="0" customWidth="1"/>
    <col min="6" max="6" width="9.7109375" style="0" customWidth="1"/>
    <col min="7" max="7" width="10.00390625" style="0" customWidth="1"/>
    <col min="8" max="8" width="9.8515625" style="0" customWidth="1"/>
    <col min="10" max="10" width="10.7109375" style="0" customWidth="1"/>
    <col min="11" max="11" width="8.8515625" style="0" customWidth="1"/>
    <col min="12" max="12" width="9.8515625" style="0" customWidth="1"/>
    <col min="13" max="13" width="8.8515625" style="0" customWidth="1"/>
    <col min="14" max="14" width="11.00390625" style="0" customWidth="1"/>
  </cols>
  <sheetData>
    <row r="1" spans="4:13" ht="12.75" customHeight="1">
      <c r="D1" s="751"/>
      <c r="E1" s="751"/>
      <c r="F1" s="751"/>
      <c r="G1" s="751"/>
      <c r="H1" s="751"/>
      <c r="I1" s="751"/>
      <c r="L1" s="860" t="s">
        <v>86</v>
      </c>
      <c r="M1" s="860"/>
    </row>
    <row r="2" spans="1:13" ht="15.75">
      <c r="A2" s="747" t="s">
        <v>0</v>
      </c>
      <c r="B2" s="747"/>
      <c r="C2" s="747"/>
      <c r="D2" s="747"/>
      <c r="E2" s="747"/>
      <c r="F2" s="747"/>
      <c r="G2" s="747"/>
      <c r="H2" s="747"/>
      <c r="I2" s="747"/>
      <c r="J2" s="747"/>
      <c r="K2" s="747"/>
      <c r="L2" s="747"/>
      <c r="M2" s="747"/>
    </row>
    <row r="3" spans="1:13" ht="20.25">
      <c r="A3" s="748" t="s">
        <v>697</v>
      </c>
      <c r="B3" s="748"/>
      <c r="C3" s="748"/>
      <c r="D3" s="748"/>
      <c r="E3" s="748"/>
      <c r="F3" s="748"/>
      <c r="G3" s="748"/>
      <c r="H3" s="748"/>
      <c r="I3" s="748"/>
      <c r="J3" s="748"/>
      <c r="K3" s="748"/>
      <c r="L3" s="748"/>
      <c r="M3" s="748"/>
    </row>
    <row r="4" ht="11.25" customHeight="1"/>
    <row r="5" spans="1:13" ht="15.75">
      <c r="A5" s="747" t="s">
        <v>739</v>
      </c>
      <c r="B5" s="747"/>
      <c r="C5" s="747"/>
      <c r="D5" s="747"/>
      <c r="E5" s="747"/>
      <c r="F5" s="747"/>
      <c r="G5" s="747"/>
      <c r="H5" s="747"/>
      <c r="I5" s="747"/>
      <c r="J5" s="747"/>
      <c r="K5" s="747"/>
      <c r="L5" s="747"/>
      <c r="M5" s="747"/>
    </row>
    <row r="7" spans="1:11" ht="12.75">
      <c r="A7" s="750" t="s">
        <v>158</v>
      </c>
      <c r="B7" s="750"/>
      <c r="K7" s="110"/>
    </row>
    <row r="8" spans="1:14" ht="12.75">
      <c r="A8" s="32"/>
      <c r="B8" s="32"/>
      <c r="K8" s="99"/>
      <c r="L8" s="857" t="s">
        <v>776</v>
      </c>
      <c r="M8" s="857"/>
      <c r="N8" s="857"/>
    </row>
    <row r="9" spans="1:14" ht="15.75" customHeight="1">
      <c r="A9" s="858" t="s">
        <v>2</v>
      </c>
      <c r="B9" s="858" t="s">
        <v>3</v>
      </c>
      <c r="C9" s="786" t="s">
        <v>4</v>
      </c>
      <c r="D9" s="786"/>
      <c r="E9" s="786"/>
      <c r="F9" s="780"/>
      <c r="G9" s="861"/>
      <c r="H9" s="816" t="s">
        <v>101</v>
      </c>
      <c r="I9" s="816"/>
      <c r="J9" s="816"/>
      <c r="K9" s="816"/>
      <c r="L9" s="816"/>
      <c r="M9" s="858" t="s">
        <v>131</v>
      </c>
      <c r="N9" s="758" t="s">
        <v>132</v>
      </c>
    </row>
    <row r="10" spans="1:19" ht="38.25">
      <c r="A10" s="859"/>
      <c r="B10" s="859"/>
      <c r="C10" s="5" t="s">
        <v>5</v>
      </c>
      <c r="D10" s="5" t="s">
        <v>6</v>
      </c>
      <c r="E10" s="5" t="s">
        <v>355</v>
      </c>
      <c r="F10" s="7" t="s">
        <v>99</v>
      </c>
      <c r="G10" s="6" t="s">
        <v>356</v>
      </c>
      <c r="H10" s="5" t="s">
        <v>5</v>
      </c>
      <c r="I10" s="5" t="s">
        <v>6</v>
      </c>
      <c r="J10" s="5" t="s">
        <v>355</v>
      </c>
      <c r="K10" s="7" t="s">
        <v>99</v>
      </c>
      <c r="L10" s="7" t="s">
        <v>357</v>
      </c>
      <c r="M10" s="859"/>
      <c r="N10" s="758"/>
      <c r="R10" s="12"/>
      <c r="S10" s="12"/>
    </row>
    <row r="11" spans="1:14" s="14" customFormat="1" ht="12.7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  <c r="M11" s="5">
        <v>13</v>
      </c>
      <c r="N11" s="5">
        <v>14</v>
      </c>
    </row>
    <row r="12" spans="1:14" ht="15">
      <c r="A12" s="199">
        <v>1</v>
      </c>
      <c r="B12" s="566" t="s">
        <v>879</v>
      </c>
      <c r="C12" s="567">
        <v>567</v>
      </c>
      <c r="D12" s="567">
        <v>0</v>
      </c>
      <c r="E12" s="567">
        <v>0</v>
      </c>
      <c r="F12" s="568">
        <v>0</v>
      </c>
      <c r="G12" s="568">
        <f>C12+D12+E12+F12</f>
        <v>567</v>
      </c>
      <c r="H12" s="567">
        <v>565</v>
      </c>
      <c r="I12" s="567">
        <v>0</v>
      </c>
      <c r="J12" s="567">
        <v>0</v>
      </c>
      <c r="K12" s="567">
        <v>0</v>
      </c>
      <c r="L12" s="567">
        <f>H12+I12+J12+K12</f>
        <v>565</v>
      </c>
      <c r="M12" s="567">
        <f>G12-L12</f>
        <v>2</v>
      </c>
      <c r="N12" s="5"/>
    </row>
    <row r="13" spans="1:14" ht="15">
      <c r="A13" s="199">
        <v>2</v>
      </c>
      <c r="B13" s="566" t="s">
        <v>881</v>
      </c>
      <c r="C13" s="567">
        <v>42</v>
      </c>
      <c r="D13" s="567">
        <v>1</v>
      </c>
      <c r="E13" s="567">
        <v>0</v>
      </c>
      <c r="F13" s="568">
        <v>0</v>
      </c>
      <c r="G13" s="568">
        <f aca="true" t="shared" si="0" ref="G13:G44">C13+D13+E13+F13</f>
        <v>43</v>
      </c>
      <c r="H13" s="567">
        <v>44</v>
      </c>
      <c r="I13" s="567">
        <v>1</v>
      </c>
      <c r="J13" s="567">
        <v>0</v>
      </c>
      <c r="K13" s="567">
        <v>0</v>
      </c>
      <c r="L13" s="567">
        <f aca="true" t="shared" si="1" ref="L13:L44">H13+I13+J13+K13</f>
        <v>45</v>
      </c>
      <c r="M13" s="567">
        <f aca="true" t="shared" si="2" ref="M13:M44">G13-L13</f>
        <v>-2</v>
      </c>
      <c r="N13" s="5"/>
    </row>
    <row r="14" spans="1:14" ht="15">
      <c r="A14" s="199">
        <v>3</v>
      </c>
      <c r="B14" s="566" t="s">
        <v>882</v>
      </c>
      <c r="C14" s="567">
        <v>567</v>
      </c>
      <c r="D14" s="567">
        <v>0</v>
      </c>
      <c r="E14" s="567">
        <v>0</v>
      </c>
      <c r="F14" s="568">
        <v>0</v>
      </c>
      <c r="G14" s="568">
        <f t="shared" si="0"/>
        <v>567</v>
      </c>
      <c r="H14" s="567">
        <v>567</v>
      </c>
      <c r="I14" s="567">
        <v>0</v>
      </c>
      <c r="J14" s="567">
        <v>0</v>
      </c>
      <c r="K14" s="567">
        <v>0</v>
      </c>
      <c r="L14" s="567">
        <f t="shared" si="1"/>
        <v>567</v>
      </c>
      <c r="M14" s="567">
        <f t="shared" si="2"/>
        <v>0</v>
      </c>
      <c r="N14" s="5"/>
    </row>
    <row r="15" spans="1:14" ht="15">
      <c r="A15" s="199">
        <v>4</v>
      </c>
      <c r="B15" s="566" t="s">
        <v>883</v>
      </c>
      <c r="C15" s="567">
        <v>341</v>
      </c>
      <c r="D15" s="567">
        <v>15</v>
      </c>
      <c r="E15" s="567">
        <v>0</v>
      </c>
      <c r="F15" s="568">
        <v>0</v>
      </c>
      <c r="G15" s="568">
        <f t="shared" si="0"/>
        <v>356</v>
      </c>
      <c r="H15" s="567">
        <v>341</v>
      </c>
      <c r="I15" s="567">
        <v>15</v>
      </c>
      <c r="J15" s="567">
        <v>0</v>
      </c>
      <c r="K15" s="567">
        <v>0</v>
      </c>
      <c r="L15" s="567">
        <f t="shared" si="1"/>
        <v>356</v>
      </c>
      <c r="M15" s="567">
        <f t="shared" si="2"/>
        <v>0</v>
      </c>
      <c r="N15" s="5"/>
    </row>
    <row r="16" spans="1:14" ht="15">
      <c r="A16" s="199">
        <v>5</v>
      </c>
      <c r="B16" s="566" t="s">
        <v>884</v>
      </c>
      <c r="C16" s="567">
        <v>998</v>
      </c>
      <c r="D16" s="567">
        <v>2</v>
      </c>
      <c r="E16" s="567">
        <v>255</v>
      </c>
      <c r="F16" s="568">
        <v>0</v>
      </c>
      <c r="G16" s="568">
        <f t="shared" si="0"/>
        <v>1255</v>
      </c>
      <c r="H16" s="567">
        <v>998</v>
      </c>
      <c r="I16" s="567">
        <v>2</v>
      </c>
      <c r="J16" s="567">
        <v>255</v>
      </c>
      <c r="K16" s="567">
        <v>0</v>
      </c>
      <c r="L16" s="567">
        <f t="shared" si="1"/>
        <v>1255</v>
      </c>
      <c r="M16" s="567">
        <f t="shared" si="2"/>
        <v>0</v>
      </c>
      <c r="N16" s="5"/>
    </row>
    <row r="17" spans="1:14" ht="15">
      <c r="A17" s="199">
        <v>6</v>
      </c>
      <c r="B17" s="566" t="s">
        <v>885</v>
      </c>
      <c r="C17" s="567">
        <v>242</v>
      </c>
      <c r="D17" s="567">
        <v>0</v>
      </c>
      <c r="E17" s="567">
        <v>0</v>
      </c>
      <c r="F17" s="568">
        <v>0</v>
      </c>
      <c r="G17" s="568">
        <f t="shared" si="0"/>
        <v>242</v>
      </c>
      <c r="H17" s="567">
        <v>242</v>
      </c>
      <c r="I17" s="567">
        <v>0</v>
      </c>
      <c r="J17" s="567">
        <v>0</v>
      </c>
      <c r="K17" s="567">
        <v>0</v>
      </c>
      <c r="L17" s="567">
        <f t="shared" si="1"/>
        <v>242</v>
      </c>
      <c r="M17" s="567">
        <f t="shared" si="2"/>
        <v>0</v>
      </c>
      <c r="N17" s="5"/>
    </row>
    <row r="18" spans="1:14" ht="15">
      <c r="A18" s="199">
        <v>7</v>
      </c>
      <c r="B18" s="566" t="s">
        <v>886</v>
      </c>
      <c r="C18" s="567">
        <v>250</v>
      </c>
      <c r="D18" s="567">
        <v>0</v>
      </c>
      <c r="E18" s="567">
        <v>0</v>
      </c>
      <c r="F18" s="568">
        <v>0</v>
      </c>
      <c r="G18" s="568">
        <f t="shared" si="0"/>
        <v>250</v>
      </c>
      <c r="H18" s="567">
        <v>250</v>
      </c>
      <c r="I18" s="567">
        <v>0</v>
      </c>
      <c r="J18" s="567">
        <v>0</v>
      </c>
      <c r="K18" s="567">
        <v>0</v>
      </c>
      <c r="L18" s="567">
        <f t="shared" si="1"/>
        <v>250</v>
      </c>
      <c r="M18" s="567">
        <f t="shared" si="2"/>
        <v>0</v>
      </c>
      <c r="N18" s="5"/>
    </row>
    <row r="19" spans="1:14" ht="15">
      <c r="A19" s="199">
        <v>8</v>
      </c>
      <c r="B19" s="566" t="s">
        <v>887</v>
      </c>
      <c r="C19" s="567">
        <v>260</v>
      </c>
      <c r="D19" s="567">
        <v>0</v>
      </c>
      <c r="E19" s="567">
        <v>0</v>
      </c>
      <c r="F19" s="568">
        <v>0</v>
      </c>
      <c r="G19" s="568">
        <f t="shared" si="0"/>
        <v>260</v>
      </c>
      <c r="H19" s="567">
        <v>260</v>
      </c>
      <c r="I19" s="567">
        <v>0</v>
      </c>
      <c r="J19" s="567">
        <v>0</v>
      </c>
      <c r="K19" s="567">
        <v>0</v>
      </c>
      <c r="L19" s="567">
        <f t="shared" si="1"/>
        <v>260</v>
      </c>
      <c r="M19" s="567">
        <f t="shared" si="2"/>
        <v>0</v>
      </c>
      <c r="N19" s="5"/>
    </row>
    <row r="20" spans="1:14" ht="15">
      <c r="A20" s="199">
        <v>9</v>
      </c>
      <c r="B20" s="566" t="s">
        <v>913</v>
      </c>
      <c r="C20" s="567">
        <v>221</v>
      </c>
      <c r="D20" s="567">
        <v>5</v>
      </c>
      <c r="E20" s="567">
        <v>0</v>
      </c>
      <c r="F20" s="568">
        <v>0</v>
      </c>
      <c r="G20" s="568">
        <f t="shared" si="0"/>
        <v>226</v>
      </c>
      <c r="H20" s="567">
        <v>221</v>
      </c>
      <c r="I20" s="567">
        <v>5</v>
      </c>
      <c r="J20" s="567">
        <v>0</v>
      </c>
      <c r="K20" s="567">
        <v>0</v>
      </c>
      <c r="L20" s="567">
        <f t="shared" si="1"/>
        <v>226</v>
      </c>
      <c r="M20" s="567">
        <f t="shared" si="2"/>
        <v>0</v>
      </c>
      <c r="N20" s="5"/>
    </row>
    <row r="21" spans="1:14" ht="15">
      <c r="A21" s="199">
        <v>10</v>
      </c>
      <c r="B21" s="566" t="s">
        <v>889</v>
      </c>
      <c r="C21" s="567">
        <v>254</v>
      </c>
      <c r="D21" s="567">
        <v>0</v>
      </c>
      <c r="E21" s="567">
        <v>0</v>
      </c>
      <c r="F21" s="568">
        <v>0</v>
      </c>
      <c r="G21" s="568">
        <f t="shared" si="0"/>
        <v>254</v>
      </c>
      <c r="H21" s="567">
        <v>254</v>
      </c>
      <c r="I21" s="567">
        <v>0</v>
      </c>
      <c r="J21" s="567">
        <v>0</v>
      </c>
      <c r="K21" s="567">
        <v>0</v>
      </c>
      <c r="L21" s="567">
        <f t="shared" si="1"/>
        <v>254</v>
      </c>
      <c r="M21" s="567">
        <f t="shared" si="2"/>
        <v>0</v>
      </c>
      <c r="N21" s="5"/>
    </row>
    <row r="22" spans="1:14" ht="15">
      <c r="A22" s="199">
        <v>11</v>
      </c>
      <c r="B22" s="566" t="s">
        <v>890</v>
      </c>
      <c r="C22" s="567">
        <v>123</v>
      </c>
      <c r="D22" s="567">
        <v>4</v>
      </c>
      <c r="E22" s="567">
        <v>0</v>
      </c>
      <c r="F22" s="568">
        <v>0</v>
      </c>
      <c r="G22" s="568">
        <f t="shared" si="0"/>
        <v>127</v>
      </c>
      <c r="H22" s="567">
        <v>123</v>
      </c>
      <c r="I22" s="567">
        <v>4</v>
      </c>
      <c r="J22" s="567">
        <v>0</v>
      </c>
      <c r="K22" s="567">
        <v>0</v>
      </c>
      <c r="L22" s="567">
        <f t="shared" si="1"/>
        <v>127</v>
      </c>
      <c r="M22" s="567">
        <f t="shared" si="2"/>
        <v>0</v>
      </c>
      <c r="N22" s="5"/>
    </row>
    <row r="23" spans="1:14" ht="15">
      <c r="A23" s="199">
        <v>12</v>
      </c>
      <c r="B23" s="566" t="s">
        <v>891</v>
      </c>
      <c r="C23" s="567">
        <v>618</v>
      </c>
      <c r="D23" s="567">
        <v>0</v>
      </c>
      <c r="E23" s="567">
        <v>0</v>
      </c>
      <c r="F23" s="568">
        <v>0</v>
      </c>
      <c r="G23" s="568">
        <f t="shared" si="0"/>
        <v>618</v>
      </c>
      <c r="H23" s="567">
        <v>618</v>
      </c>
      <c r="I23" s="567">
        <v>0</v>
      </c>
      <c r="J23" s="567">
        <v>0</v>
      </c>
      <c r="K23" s="567">
        <v>0</v>
      </c>
      <c r="L23" s="567">
        <f t="shared" si="1"/>
        <v>618</v>
      </c>
      <c r="M23" s="567">
        <f t="shared" si="2"/>
        <v>0</v>
      </c>
      <c r="N23" s="5"/>
    </row>
    <row r="24" spans="1:14" ht="15">
      <c r="A24" s="199">
        <v>13</v>
      </c>
      <c r="B24" s="566" t="s">
        <v>892</v>
      </c>
      <c r="C24" s="567">
        <v>787</v>
      </c>
      <c r="D24" s="567">
        <v>2</v>
      </c>
      <c r="E24" s="567">
        <v>0</v>
      </c>
      <c r="F24" s="568">
        <v>0</v>
      </c>
      <c r="G24" s="568">
        <f t="shared" si="0"/>
        <v>789</v>
      </c>
      <c r="H24" s="567">
        <v>787</v>
      </c>
      <c r="I24" s="567">
        <v>2</v>
      </c>
      <c r="J24" s="567">
        <v>0</v>
      </c>
      <c r="K24" s="567">
        <v>0</v>
      </c>
      <c r="L24" s="567">
        <f t="shared" si="1"/>
        <v>789</v>
      </c>
      <c r="M24" s="567">
        <f t="shared" si="2"/>
        <v>0</v>
      </c>
      <c r="N24" s="5"/>
    </row>
    <row r="25" spans="1:14" ht="15">
      <c r="A25" s="199">
        <v>14</v>
      </c>
      <c r="B25" s="566" t="s">
        <v>893</v>
      </c>
      <c r="C25" s="567">
        <v>24</v>
      </c>
      <c r="D25" s="567">
        <v>0</v>
      </c>
      <c r="E25" s="567">
        <v>0</v>
      </c>
      <c r="F25" s="568">
        <v>0</v>
      </c>
      <c r="G25" s="568">
        <f t="shared" si="0"/>
        <v>24</v>
      </c>
      <c r="H25" s="567">
        <v>24</v>
      </c>
      <c r="I25" s="567">
        <v>0</v>
      </c>
      <c r="J25" s="567">
        <v>0</v>
      </c>
      <c r="K25" s="567">
        <v>0</v>
      </c>
      <c r="L25" s="567">
        <f t="shared" si="1"/>
        <v>24</v>
      </c>
      <c r="M25" s="567">
        <f t="shared" si="2"/>
        <v>0</v>
      </c>
      <c r="N25" s="5"/>
    </row>
    <row r="26" spans="1:14" ht="15">
      <c r="A26" s="199">
        <v>15</v>
      </c>
      <c r="B26" s="566" t="s">
        <v>894</v>
      </c>
      <c r="C26" s="567">
        <v>111</v>
      </c>
      <c r="D26" s="567">
        <v>0</v>
      </c>
      <c r="E26" s="567">
        <v>0</v>
      </c>
      <c r="F26" s="568">
        <v>0</v>
      </c>
      <c r="G26" s="568">
        <f t="shared" si="0"/>
        <v>111</v>
      </c>
      <c r="H26" s="567">
        <v>111</v>
      </c>
      <c r="I26" s="567">
        <v>0</v>
      </c>
      <c r="J26" s="567">
        <v>0</v>
      </c>
      <c r="K26" s="567">
        <v>0</v>
      </c>
      <c r="L26" s="567">
        <f t="shared" si="1"/>
        <v>111</v>
      </c>
      <c r="M26" s="567">
        <f t="shared" si="2"/>
        <v>0</v>
      </c>
      <c r="N26" s="5"/>
    </row>
    <row r="27" spans="1:14" ht="15">
      <c r="A27" s="199">
        <v>16</v>
      </c>
      <c r="B27" s="566" t="s">
        <v>895</v>
      </c>
      <c r="C27" s="567">
        <v>85</v>
      </c>
      <c r="D27" s="567">
        <v>0</v>
      </c>
      <c r="E27" s="567">
        <v>0</v>
      </c>
      <c r="F27" s="568">
        <v>0</v>
      </c>
      <c r="G27" s="568">
        <f t="shared" si="0"/>
        <v>85</v>
      </c>
      <c r="H27" s="567">
        <v>85</v>
      </c>
      <c r="I27" s="567">
        <v>0</v>
      </c>
      <c r="J27" s="567">
        <v>0</v>
      </c>
      <c r="K27" s="567">
        <v>0</v>
      </c>
      <c r="L27" s="567">
        <f t="shared" si="1"/>
        <v>85</v>
      </c>
      <c r="M27" s="567">
        <f t="shared" si="2"/>
        <v>0</v>
      </c>
      <c r="N27" s="5"/>
    </row>
    <row r="28" spans="1:14" ht="15">
      <c r="A28" s="199">
        <v>17</v>
      </c>
      <c r="B28" s="566" t="s">
        <v>896</v>
      </c>
      <c r="C28" s="567">
        <v>146</v>
      </c>
      <c r="D28" s="567">
        <v>0</v>
      </c>
      <c r="E28" s="567">
        <v>0</v>
      </c>
      <c r="F28" s="568">
        <v>0</v>
      </c>
      <c r="G28" s="568">
        <f t="shared" si="0"/>
        <v>146</v>
      </c>
      <c r="H28" s="567">
        <v>146</v>
      </c>
      <c r="I28" s="567">
        <v>0</v>
      </c>
      <c r="J28" s="567">
        <v>0</v>
      </c>
      <c r="K28" s="567">
        <v>0</v>
      </c>
      <c r="L28" s="567">
        <f t="shared" si="1"/>
        <v>146</v>
      </c>
      <c r="M28" s="567">
        <f t="shared" si="2"/>
        <v>0</v>
      </c>
      <c r="N28" s="5"/>
    </row>
    <row r="29" spans="1:14" ht="15">
      <c r="A29" s="199">
        <v>18</v>
      </c>
      <c r="B29" s="566" t="s">
        <v>897</v>
      </c>
      <c r="C29" s="567">
        <v>167</v>
      </c>
      <c r="D29" s="567">
        <v>5</v>
      </c>
      <c r="E29" s="567">
        <v>0</v>
      </c>
      <c r="F29" s="568">
        <v>0</v>
      </c>
      <c r="G29" s="568">
        <f t="shared" si="0"/>
        <v>172</v>
      </c>
      <c r="H29" s="567">
        <v>167</v>
      </c>
      <c r="I29" s="567">
        <v>5</v>
      </c>
      <c r="J29" s="567">
        <v>0</v>
      </c>
      <c r="K29" s="567">
        <v>0</v>
      </c>
      <c r="L29" s="567">
        <f t="shared" si="1"/>
        <v>172</v>
      </c>
      <c r="M29" s="567">
        <f t="shared" si="2"/>
        <v>0</v>
      </c>
      <c r="N29" s="5"/>
    </row>
    <row r="30" spans="1:14" ht="15">
      <c r="A30" s="199">
        <v>19</v>
      </c>
      <c r="B30" s="566" t="s">
        <v>898</v>
      </c>
      <c r="C30" s="567">
        <v>43</v>
      </c>
      <c r="D30" s="567">
        <v>0</v>
      </c>
      <c r="E30" s="567">
        <v>0</v>
      </c>
      <c r="F30" s="568">
        <v>0</v>
      </c>
      <c r="G30" s="568">
        <f t="shared" si="0"/>
        <v>43</v>
      </c>
      <c r="H30" s="567">
        <v>43</v>
      </c>
      <c r="I30" s="567">
        <v>0</v>
      </c>
      <c r="J30" s="567">
        <v>0</v>
      </c>
      <c r="K30" s="567">
        <v>0</v>
      </c>
      <c r="L30" s="567">
        <f t="shared" si="1"/>
        <v>43</v>
      </c>
      <c r="M30" s="567">
        <f t="shared" si="2"/>
        <v>0</v>
      </c>
      <c r="N30" s="5"/>
    </row>
    <row r="31" spans="1:14" ht="15">
      <c r="A31" s="199">
        <v>20</v>
      </c>
      <c r="B31" s="566" t="s">
        <v>899</v>
      </c>
      <c r="C31" s="567">
        <v>435</v>
      </c>
      <c r="D31" s="567">
        <v>1</v>
      </c>
      <c r="E31" s="567">
        <v>0</v>
      </c>
      <c r="F31" s="568">
        <v>0</v>
      </c>
      <c r="G31" s="568">
        <f t="shared" si="0"/>
        <v>436</v>
      </c>
      <c r="H31" s="567">
        <v>435</v>
      </c>
      <c r="I31" s="567">
        <v>1</v>
      </c>
      <c r="J31" s="567">
        <v>0</v>
      </c>
      <c r="K31" s="567">
        <v>0</v>
      </c>
      <c r="L31" s="567">
        <f t="shared" si="1"/>
        <v>436</v>
      </c>
      <c r="M31" s="567">
        <f t="shared" si="2"/>
        <v>0</v>
      </c>
      <c r="N31" s="5"/>
    </row>
    <row r="32" spans="1:14" ht="15">
      <c r="A32" s="199">
        <v>21</v>
      </c>
      <c r="B32" s="566" t="s">
        <v>900</v>
      </c>
      <c r="C32" s="567">
        <v>545</v>
      </c>
      <c r="D32" s="567">
        <v>18</v>
      </c>
      <c r="E32" s="567">
        <v>0</v>
      </c>
      <c r="F32" s="568">
        <v>1</v>
      </c>
      <c r="G32" s="568">
        <f t="shared" si="0"/>
        <v>564</v>
      </c>
      <c r="H32" s="567">
        <v>545</v>
      </c>
      <c r="I32" s="567">
        <v>18</v>
      </c>
      <c r="J32" s="567">
        <v>0</v>
      </c>
      <c r="K32" s="567">
        <v>1</v>
      </c>
      <c r="L32" s="567">
        <f t="shared" si="1"/>
        <v>564</v>
      </c>
      <c r="M32" s="567">
        <f t="shared" si="2"/>
        <v>0</v>
      </c>
      <c r="N32" s="5"/>
    </row>
    <row r="33" spans="1:14" ht="15">
      <c r="A33" s="199">
        <v>22</v>
      </c>
      <c r="B33" s="566" t="s">
        <v>901</v>
      </c>
      <c r="C33" s="567">
        <v>70</v>
      </c>
      <c r="D33" s="567">
        <v>1</v>
      </c>
      <c r="E33" s="567">
        <v>0</v>
      </c>
      <c r="F33" s="568">
        <v>0</v>
      </c>
      <c r="G33" s="568">
        <f t="shared" si="0"/>
        <v>71</v>
      </c>
      <c r="H33" s="567">
        <v>70</v>
      </c>
      <c r="I33" s="567">
        <v>1</v>
      </c>
      <c r="J33" s="567">
        <v>0</v>
      </c>
      <c r="K33" s="567">
        <v>0</v>
      </c>
      <c r="L33" s="567">
        <f t="shared" si="1"/>
        <v>71</v>
      </c>
      <c r="M33" s="567">
        <f t="shared" si="2"/>
        <v>0</v>
      </c>
      <c r="N33" s="5"/>
    </row>
    <row r="34" spans="1:14" ht="15">
      <c r="A34" s="199">
        <v>23</v>
      </c>
      <c r="B34" s="566" t="s">
        <v>902</v>
      </c>
      <c r="C34" s="567">
        <v>643</v>
      </c>
      <c r="D34" s="567">
        <v>0</v>
      </c>
      <c r="E34" s="567">
        <v>0</v>
      </c>
      <c r="F34" s="568">
        <v>0</v>
      </c>
      <c r="G34" s="568">
        <f t="shared" si="0"/>
        <v>643</v>
      </c>
      <c r="H34" s="567">
        <v>643</v>
      </c>
      <c r="I34" s="567">
        <v>0</v>
      </c>
      <c r="J34" s="567">
        <v>0</v>
      </c>
      <c r="K34" s="567">
        <v>0</v>
      </c>
      <c r="L34" s="567">
        <f t="shared" si="1"/>
        <v>643</v>
      </c>
      <c r="M34" s="567">
        <f t="shared" si="2"/>
        <v>0</v>
      </c>
      <c r="N34" s="5"/>
    </row>
    <row r="35" spans="1:14" ht="15">
      <c r="A35" s="199">
        <v>24</v>
      </c>
      <c r="B35" s="566" t="s">
        <v>903</v>
      </c>
      <c r="C35" s="567">
        <v>534</v>
      </c>
      <c r="D35" s="567">
        <v>0</v>
      </c>
      <c r="E35" s="567">
        <v>0</v>
      </c>
      <c r="F35" s="568">
        <v>0</v>
      </c>
      <c r="G35" s="568">
        <f t="shared" si="0"/>
        <v>534</v>
      </c>
      <c r="H35" s="567">
        <v>534</v>
      </c>
      <c r="I35" s="567">
        <v>0</v>
      </c>
      <c r="J35" s="567">
        <v>0</v>
      </c>
      <c r="K35" s="567">
        <v>0</v>
      </c>
      <c r="L35" s="567">
        <f t="shared" si="1"/>
        <v>534</v>
      </c>
      <c r="M35" s="567">
        <f t="shared" si="2"/>
        <v>0</v>
      </c>
      <c r="N35" s="5"/>
    </row>
    <row r="36" spans="1:15" ht="15" customHeight="1">
      <c r="A36" s="199">
        <v>25</v>
      </c>
      <c r="B36" s="566" t="s">
        <v>904</v>
      </c>
      <c r="C36" s="567">
        <v>269</v>
      </c>
      <c r="D36" s="567">
        <v>2</v>
      </c>
      <c r="E36" s="567">
        <v>0</v>
      </c>
      <c r="F36" s="568">
        <v>0</v>
      </c>
      <c r="G36" s="568">
        <f t="shared" si="0"/>
        <v>271</v>
      </c>
      <c r="H36" s="567">
        <v>269</v>
      </c>
      <c r="I36" s="567">
        <v>2</v>
      </c>
      <c r="J36" s="567">
        <v>0</v>
      </c>
      <c r="K36" s="567">
        <v>0</v>
      </c>
      <c r="L36" s="567">
        <f t="shared" si="1"/>
        <v>271</v>
      </c>
      <c r="M36" s="567">
        <f t="shared" si="2"/>
        <v>0</v>
      </c>
      <c r="N36" s="5"/>
      <c r="O36" s="490"/>
    </row>
    <row r="37" spans="1:14" ht="15" customHeight="1">
      <c r="A37" s="199">
        <v>26</v>
      </c>
      <c r="B37" s="566" t="s">
        <v>905</v>
      </c>
      <c r="C37" s="567">
        <v>485</v>
      </c>
      <c r="D37" s="567">
        <v>2</v>
      </c>
      <c r="E37" s="567">
        <v>0</v>
      </c>
      <c r="F37" s="568">
        <v>0</v>
      </c>
      <c r="G37" s="568">
        <f t="shared" si="0"/>
        <v>487</v>
      </c>
      <c r="H37" s="567">
        <v>485</v>
      </c>
      <c r="I37" s="567">
        <v>2</v>
      </c>
      <c r="J37" s="567">
        <v>0</v>
      </c>
      <c r="K37" s="567">
        <v>0</v>
      </c>
      <c r="L37" s="567">
        <f t="shared" si="1"/>
        <v>487</v>
      </c>
      <c r="M37" s="567">
        <f t="shared" si="2"/>
        <v>0</v>
      </c>
      <c r="N37" s="5"/>
    </row>
    <row r="38" spans="1:14" ht="15">
      <c r="A38" s="199">
        <v>27</v>
      </c>
      <c r="B38" s="569" t="s">
        <v>906</v>
      </c>
      <c r="C38" s="567">
        <v>552</v>
      </c>
      <c r="D38" s="567">
        <v>0</v>
      </c>
      <c r="E38" s="567">
        <v>0</v>
      </c>
      <c r="F38" s="568">
        <v>0</v>
      </c>
      <c r="G38" s="568">
        <f t="shared" si="0"/>
        <v>552</v>
      </c>
      <c r="H38" s="567">
        <v>552</v>
      </c>
      <c r="I38" s="567">
        <v>0</v>
      </c>
      <c r="J38" s="567">
        <v>0</v>
      </c>
      <c r="K38" s="567">
        <v>0</v>
      </c>
      <c r="L38" s="567">
        <f t="shared" si="1"/>
        <v>552</v>
      </c>
      <c r="M38" s="567">
        <f t="shared" si="2"/>
        <v>0</v>
      </c>
      <c r="N38" s="5"/>
    </row>
    <row r="39" spans="1:14" ht="15">
      <c r="A39" s="199">
        <v>28</v>
      </c>
      <c r="B39" s="570" t="s">
        <v>907</v>
      </c>
      <c r="C39" s="567">
        <v>17</v>
      </c>
      <c r="D39" s="567">
        <v>0</v>
      </c>
      <c r="E39" s="567">
        <v>0</v>
      </c>
      <c r="F39" s="568">
        <v>0</v>
      </c>
      <c r="G39" s="568">
        <f t="shared" si="0"/>
        <v>17</v>
      </c>
      <c r="H39" s="567">
        <v>17</v>
      </c>
      <c r="I39" s="567">
        <v>0</v>
      </c>
      <c r="J39" s="567">
        <v>0</v>
      </c>
      <c r="K39" s="567">
        <v>0</v>
      </c>
      <c r="L39" s="567">
        <f t="shared" si="1"/>
        <v>17</v>
      </c>
      <c r="M39" s="567">
        <f t="shared" si="2"/>
        <v>0</v>
      </c>
      <c r="N39" s="5"/>
    </row>
    <row r="40" spans="1:14" ht="15">
      <c r="A40" s="199">
        <v>29</v>
      </c>
      <c r="B40" s="570" t="s">
        <v>1034</v>
      </c>
      <c r="C40" s="567">
        <v>819</v>
      </c>
      <c r="D40" s="567">
        <v>0</v>
      </c>
      <c r="E40" s="567">
        <v>0</v>
      </c>
      <c r="F40" s="568">
        <v>0</v>
      </c>
      <c r="G40" s="568">
        <f t="shared" si="0"/>
        <v>819</v>
      </c>
      <c r="H40" s="567">
        <v>819</v>
      </c>
      <c r="I40" s="567">
        <v>0</v>
      </c>
      <c r="J40" s="567">
        <v>0</v>
      </c>
      <c r="K40" s="567">
        <v>0</v>
      </c>
      <c r="L40" s="567">
        <f t="shared" si="1"/>
        <v>819</v>
      </c>
      <c r="M40" s="567">
        <f t="shared" si="2"/>
        <v>0</v>
      </c>
      <c r="N40" s="5"/>
    </row>
    <row r="41" spans="1:14" ht="24">
      <c r="A41" s="199">
        <v>30</v>
      </c>
      <c r="B41" s="570" t="s">
        <v>1035</v>
      </c>
      <c r="C41" s="567">
        <v>108</v>
      </c>
      <c r="D41" s="567">
        <v>0</v>
      </c>
      <c r="E41" s="567">
        <v>0</v>
      </c>
      <c r="F41" s="568">
        <v>0</v>
      </c>
      <c r="G41" s="568">
        <f t="shared" si="0"/>
        <v>108</v>
      </c>
      <c r="H41" s="567">
        <v>108</v>
      </c>
      <c r="I41" s="567">
        <v>0</v>
      </c>
      <c r="J41" s="567">
        <v>0</v>
      </c>
      <c r="K41" s="567">
        <v>0</v>
      </c>
      <c r="L41" s="567">
        <f t="shared" si="1"/>
        <v>108</v>
      </c>
      <c r="M41" s="567">
        <f t="shared" si="2"/>
        <v>0</v>
      </c>
      <c r="N41" s="5"/>
    </row>
    <row r="42" spans="1:14" ht="15">
      <c r="A42" s="199">
        <v>31</v>
      </c>
      <c r="B42" s="570" t="s">
        <v>1036</v>
      </c>
      <c r="C42" s="567">
        <v>59</v>
      </c>
      <c r="D42" s="567">
        <v>0</v>
      </c>
      <c r="E42" s="567">
        <v>0</v>
      </c>
      <c r="F42" s="568">
        <v>0</v>
      </c>
      <c r="G42" s="568">
        <f t="shared" si="0"/>
        <v>59</v>
      </c>
      <c r="H42" s="567">
        <v>59</v>
      </c>
      <c r="I42" s="567">
        <v>0</v>
      </c>
      <c r="J42" s="567">
        <v>0</v>
      </c>
      <c r="K42" s="567">
        <v>0</v>
      </c>
      <c r="L42" s="567">
        <f t="shared" si="1"/>
        <v>59</v>
      </c>
      <c r="M42" s="567">
        <f t="shared" si="2"/>
        <v>0</v>
      </c>
      <c r="N42" s="5"/>
    </row>
    <row r="43" spans="1:14" ht="15">
      <c r="A43" s="199">
        <v>32</v>
      </c>
      <c r="B43" s="570" t="s">
        <v>1037</v>
      </c>
      <c r="C43" s="567">
        <v>697</v>
      </c>
      <c r="D43" s="567">
        <v>0</v>
      </c>
      <c r="E43" s="567">
        <v>0</v>
      </c>
      <c r="F43" s="568">
        <v>0</v>
      </c>
      <c r="G43" s="568">
        <f t="shared" si="0"/>
        <v>697</v>
      </c>
      <c r="H43" s="567">
        <v>697</v>
      </c>
      <c r="I43" s="567">
        <v>0</v>
      </c>
      <c r="J43" s="567">
        <v>0</v>
      </c>
      <c r="K43" s="567">
        <v>0</v>
      </c>
      <c r="L43" s="567">
        <f t="shared" si="1"/>
        <v>697</v>
      </c>
      <c r="M43" s="567">
        <f t="shared" si="2"/>
        <v>0</v>
      </c>
      <c r="N43" s="5"/>
    </row>
    <row r="44" spans="1:14" ht="15">
      <c r="A44" s="199">
        <v>33</v>
      </c>
      <c r="B44" s="570" t="s">
        <v>912</v>
      </c>
      <c r="C44" s="571">
        <v>27</v>
      </c>
      <c r="D44" s="571">
        <v>0</v>
      </c>
      <c r="E44" s="571">
        <v>0</v>
      </c>
      <c r="F44" s="572">
        <v>0</v>
      </c>
      <c r="G44" s="568">
        <f t="shared" si="0"/>
        <v>27</v>
      </c>
      <c r="H44" s="571">
        <v>27</v>
      </c>
      <c r="I44" s="571">
        <v>0</v>
      </c>
      <c r="J44" s="571">
        <v>0</v>
      </c>
      <c r="K44" s="571">
        <v>0</v>
      </c>
      <c r="L44" s="567">
        <f t="shared" si="1"/>
        <v>27</v>
      </c>
      <c r="M44" s="567">
        <f t="shared" si="2"/>
        <v>0</v>
      </c>
      <c r="N44" s="9"/>
    </row>
    <row r="45" spans="1:14" ht="12.75">
      <c r="A45" s="3" t="s">
        <v>17</v>
      </c>
      <c r="B45" s="9"/>
      <c r="C45" s="30">
        <f>SUM(C12:C44)</f>
        <v>11106</v>
      </c>
      <c r="D45" s="30">
        <f aca="true" t="shared" si="3" ref="D45:L45">SUM(D12:D44)</f>
        <v>58</v>
      </c>
      <c r="E45" s="30">
        <f t="shared" si="3"/>
        <v>255</v>
      </c>
      <c r="F45" s="30">
        <f t="shared" si="3"/>
        <v>1</v>
      </c>
      <c r="G45" s="30">
        <f t="shared" si="3"/>
        <v>11420</v>
      </c>
      <c r="H45" s="30">
        <f t="shared" si="3"/>
        <v>11106</v>
      </c>
      <c r="I45" s="30">
        <f t="shared" si="3"/>
        <v>58</v>
      </c>
      <c r="J45" s="30">
        <f t="shared" si="3"/>
        <v>255</v>
      </c>
      <c r="K45" s="30">
        <f t="shared" si="3"/>
        <v>1</v>
      </c>
      <c r="L45" s="30">
        <f t="shared" si="3"/>
        <v>11420</v>
      </c>
      <c r="M45" s="567">
        <f>G45-L45</f>
        <v>0</v>
      </c>
      <c r="N45" s="9"/>
    </row>
    <row r="46" spans="1:13" ht="12.75">
      <c r="A46" s="11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</row>
    <row r="47" ht="12.75">
      <c r="A47" s="10" t="s">
        <v>8</v>
      </c>
    </row>
    <row r="48" ht="12.75">
      <c r="A48" t="s">
        <v>9</v>
      </c>
    </row>
    <row r="49" spans="1:12" ht="12.75">
      <c r="A49" t="s">
        <v>10</v>
      </c>
      <c r="J49" s="11" t="s">
        <v>11</v>
      </c>
      <c r="K49" s="11"/>
      <c r="L49" s="11" t="s">
        <v>11</v>
      </c>
    </row>
    <row r="50" spans="1:12" ht="12.75">
      <c r="A50" s="15" t="s">
        <v>428</v>
      </c>
      <c r="J50" s="11"/>
      <c r="K50" s="11"/>
      <c r="L50" s="11"/>
    </row>
    <row r="51" spans="3:13" ht="12.75">
      <c r="C51" s="15" t="s">
        <v>429</v>
      </c>
      <c r="E51" s="12"/>
      <c r="F51" s="12"/>
      <c r="G51" s="12"/>
      <c r="H51" s="12"/>
      <c r="I51" s="12"/>
      <c r="J51" s="12"/>
      <c r="K51" s="12"/>
      <c r="L51" s="12"/>
      <c r="M51" s="12"/>
    </row>
    <row r="52" spans="3:13" ht="12.75">
      <c r="C52" s="15"/>
      <c r="E52" s="12"/>
      <c r="F52" s="12"/>
      <c r="G52" s="12"/>
      <c r="H52" s="12"/>
      <c r="I52" s="12"/>
      <c r="J52" s="12"/>
      <c r="K52" s="12"/>
      <c r="L52" s="12"/>
      <c r="M52" s="12"/>
    </row>
    <row r="53" spans="1:15" ht="15.75" customHeight="1">
      <c r="A53" s="13" t="s">
        <v>12</v>
      </c>
      <c r="B53" s="13"/>
      <c r="C53" s="13"/>
      <c r="D53" s="13"/>
      <c r="E53" s="13"/>
      <c r="F53" s="13"/>
      <c r="G53" s="13"/>
      <c r="J53" s="794" t="s">
        <v>1090</v>
      </c>
      <c r="K53" s="794"/>
      <c r="L53" s="794"/>
      <c r="M53" s="490"/>
      <c r="N53" s="490"/>
      <c r="O53" s="490"/>
    </row>
    <row r="54" spans="1:14" ht="15.75" customHeight="1">
      <c r="A54" s="490"/>
      <c r="B54" s="490"/>
      <c r="C54" s="490"/>
      <c r="D54" s="490"/>
      <c r="E54" s="490"/>
      <c r="F54" s="490"/>
      <c r="G54" s="490"/>
      <c r="H54" s="490"/>
      <c r="I54" s="490"/>
      <c r="J54" s="794" t="s">
        <v>476</v>
      </c>
      <c r="K54" s="794"/>
      <c r="L54" s="794"/>
      <c r="M54" s="490"/>
      <c r="N54" s="490"/>
    </row>
    <row r="55" spans="1:14" ht="15.75" customHeight="1">
      <c r="A55" s="490" t="s">
        <v>13</v>
      </c>
      <c r="B55" s="490"/>
      <c r="C55" s="490"/>
      <c r="D55" s="490"/>
      <c r="E55" s="490"/>
      <c r="F55" s="490"/>
      <c r="G55" s="490"/>
      <c r="H55" s="490"/>
      <c r="I55" s="490"/>
      <c r="J55" s="794" t="s">
        <v>1089</v>
      </c>
      <c r="K55" s="794"/>
      <c r="L55" s="794"/>
      <c r="M55" s="490"/>
      <c r="N55" s="490"/>
    </row>
    <row r="56" spans="11:14" ht="12.75">
      <c r="K56" s="36"/>
      <c r="L56" s="36"/>
      <c r="M56" s="36"/>
      <c r="N56" s="36"/>
    </row>
  </sheetData>
  <sheetProtection/>
  <mergeCells count="16">
    <mergeCell ref="D1:I1"/>
    <mergeCell ref="A5:M5"/>
    <mergeCell ref="A3:M3"/>
    <mergeCell ref="A2:M2"/>
    <mergeCell ref="L1:M1"/>
    <mergeCell ref="B9:B10"/>
    <mergeCell ref="A9:A10"/>
    <mergeCell ref="H9:L9"/>
    <mergeCell ref="C9:G9"/>
    <mergeCell ref="J53:L53"/>
    <mergeCell ref="J54:L54"/>
    <mergeCell ref="J55:L55"/>
    <mergeCell ref="L8:N8"/>
    <mergeCell ref="A7:B7"/>
    <mergeCell ref="M9:M10"/>
    <mergeCell ref="N9:N10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6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6"/>
  <sheetViews>
    <sheetView view="pageBreakPreview" zoomScale="90" zoomScaleSheetLayoutView="90" zoomScalePageLayoutView="0" workbookViewId="0" topLeftCell="A22">
      <selection activeCell="L45" sqref="L45"/>
    </sheetView>
  </sheetViews>
  <sheetFormatPr defaultColWidth="9.140625" defaultRowHeight="12.75"/>
  <cols>
    <col min="1" max="1" width="7.57421875" style="0" customWidth="1"/>
    <col min="2" max="2" width="15.7109375" style="0" bestFit="1" customWidth="1"/>
    <col min="3" max="3" width="9.7109375" style="0" customWidth="1"/>
    <col min="5" max="5" width="9.57421875" style="0" customWidth="1"/>
    <col min="6" max="6" width="7.57421875" style="0" customWidth="1"/>
    <col min="7" max="7" width="8.421875" style="0" customWidth="1"/>
    <col min="8" max="8" width="10.57421875" style="0" customWidth="1"/>
    <col min="9" max="9" width="9.8515625" style="0" customWidth="1"/>
    <col min="12" max="12" width="7.57421875" style="0" customWidth="1"/>
    <col min="13" max="13" width="12.28125" style="0" customWidth="1"/>
    <col min="14" max="14" width="15.8515625" style="0" customWidth="1"/>
  </cols>
  <sheetData>
    <row r="1" spans="4:13" ht="12.75" customHeight="1">
      <c r="D1" s="751"/>
      <c r="E1" s="751"/>
      <c r="F1" s="751"/>
      <c r="G1" s="751"/>
      <c r="H1" s="751"/>
      <c r="I1" s="751"/>
      <c r="J1" s="751"/>
      <c r="K1" s="1"/>
      <c r="M1" s="102" t="s">
        <v>87</v>
      </c>
    </row>
    <row r="2" spans="1:14" ht="15">
      <c r="A2" s="862" t="s">
        <v>0</v>
      </c>
      <c r="B2" s="862"/>
      <c r="C2" s="862"/>
      <c r="D2" s="862"/>
      <c r="E2" s="862"/>
      <c r="F2" s="862"/>
      <c r="G2" s="862"/>
      <c r="H2" s="862"/>
      <c r="I2" s="862"/>
      <c r="J2" s="862"/>
      <c r="K2" s="862"/>
      <c r="L2" s="862"/>
      <c r="M2" s="862"/>
      <c r="N2" s="862"/>
    </row>
    <row r="3" spans="1:14" ht="20.25">
      <c r="A3" s="748" t="s">
        <v>697</v>
      </c>
      <c r="B3" s="748"/>
      <c r="C3" s="748"/>
      <c r="D3" s="748"/>
      <c r="E3" s="748"/>
      <c r="F3" s="748"/>
      <c r="G3" s="748"/>
      <c r="H3" s="748"/>
      <c r="I3" s="748"/>
      <c r="J3" s="748"/>
      <c r="K3" s="748"/>
      <c r="L3" s="748"/>
      <c r="M3" s="748"/>
      <c r="N3" s="748"/>
    </row>
    <row r="4" ht="11.25" customHeight="1"/>
    <row r="5" spans="1:14" ht="15.75">
      <c r="A5" s="749" t="s">
        <v>740</v>
      </c>
      <c r="B5" s="749"/>
      <c r="C5" s="749"/>
      <c r="D5" s="749"/>
      <c r="E5" s="749"/>
      <c r="F5" s="749"/>
      <c r="G5" s="749"/>
      <c r="H5" s="749"/>
      <c r="I5" s="749"/>
      <c r="J5" s="749"/>
      <c r="K5" s="749"/>
      <c r="L5" s="749"/>
      <c r="M5" s="749"/>
      <c r="N5" s="749"/>
    </row>
    <row r="7" spans="1:14" ht="12.75">
      <c r="A7" s="750" t="s">
        <v>158</v>
      </c>
      <c r="B7" s="750"/>
      <c r="L7" s="857" t="s">
        <v>776</v>
      </c>
      <c r="M7" s="857"/>
      <c r="N7" s="857"/>
    </row>
    <row r="8" spans="1:14" ht="15.75" customHeight="1">
      <c r="A8" s="858" t="s">
        <v>2</v>
      </c>
      <c r="B8" s="858" t="s">
        <v>3</v>
      </c>
      <c r="C8" s="786" t="s">
        <v>4</v>
      </c>
      <c r="D8" s="786"/>
      <c r="E8" s="786"/>
      <c r="F8" s="786"/>
      <c r="G8" s="786"/>
      <c r="H8" s="786" t="s">
        <v>101</v>
      </c>
      <c r="I8" s="786"/>
      <c r="J8" s="786"/>
      <c r="K8" s="786"/>
      <c r="L8" s="786"/>
      <c r="M8" s="858" t="s">
        <v>131</v>
      </c>
      <c r="N8" s="758" t="s">
        <v>132</v>
      </c>
    </row>
    <row r="9" spans="1:19" ht="51">
      <c r="A9" s="859"/>
      <c r="B9" s="859"/>
      <c r="C9" s="5" t="s">
        <v>5</v>
      </c>
      <c r="D9" s="5" t="s">
        <v>6</v>
      </c>
      <c r="E9" s="5" t="s">
        <v>355</v>
      </c>
      <c r="F9" s="5" t="s">
        <v>99</v>
      </c>
      <c r="G9" s="5" t="s">
        <v>203</v>
      </c>
      <c r="H9" s="5" t="s">
        <v>5</v>
      </c>
      <c r="I9" s="5" t="s">
        <v>6</v>
      </c>
      <c r="J9" s="5" t="s">
        <v>355</v>
      </c>
      <c r="K9" s="5" t="s">
        <v>99</v>
      </c>
      <c r="L9" s="5" t="s">
        <v>202</v>
      </c>
      <c r="M9" s="859"/>
      <c r="N9" s="758"/>
      <c r="R9" s="9"/>
      <c r="S9" s="12"/>
    </row>
    <row r="10" spans="1:14" s="14" customFormat="1" ht="12.75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  <c r="K10" s="5">
        <v>11</v>
      </c>
      <c r="L10" s="5">
        <v>12</v>
      </c>
      <c r="M10" s="5">
        <v>13</v>
      </c>
      <c r="N10" s="5">
        <v>14</v>
      </c>
    </row>
    <row r="11" spans="1:14" ht="15">
      <c r="A11" s="199">
        <v>1</v>
      </c>
      <c r="B11" s="566" t="s">
        <v>879</v>
      </c>
      <c r="C11" s="573">
        <v>513</v>
      </c>
      <c r="D11" s="573">
        <v>24</v>
      </c>
      <c r="E11" s="573">
        <v>51</v>
      </c>
      <c r="F11" s="573">
        <v>0</v>
      </c>
      <c r="G11" s="573">
        <f>C11+D11+E11+F11</f>
        <v>588</v>
      </c>
      <c r="H11" s="573">
        <v>513</v>
      </c>
      <c r="I11" s="573">
        <v>24</v>
      </c>
      <c r="J11" s="573">
        <v>51</v>
      </c>
      <c r="K11" s="573">
        <v>0</v>
      </c>
      <c r="L11" s="573">
        <f>H11+I11+J11+K11</f>
        <v>588</v>
      </c>
      <c r="M11" s="9">
        <f>G11-L11</f>
        <v>0</v>
      </c>
      <c r="N11" s="9"/>
    </row>
    <row r="12" spans="1:14" ht="15">
      <c r="A12" s="199">
        <v>2</v>
      </c>
      <c r="B12" s="566" t="s">
        <v>881</v>
      </c>
      <c r="C12" s="573">
        <v>712</v>
      </c>
      <c r="D12" s="573">
        <v>27</v>
      </c>
      <c r="E12" s="573">
        <v>23</v>
      </c>
      <c r="F12" s="573">
        <v>0</v>
      </c>
      <c r="G12" s="573">
        <f aca="true" t="shared" si="0" ref="G12:G43">C12+D12+E12+F12</f>
        <v>762</v>
      </c>
      <c r="H12" s="573">
        <v>712</v>
      </c>
      <c r="I12" s="573">
        <v>27</v>
      </c>
      <c r="J12" s="573">
        <v>23</v>
      </c>
      <c r="K12" s="573">
        <v>0</v>
      </c>
      <c r="L12" s="573">
        <f aca="true" t="shared" si="1" ref="L12:L43">H12+I12+J12+K12</f>
        <v>762</v>
      </c>
      <c r="M12" s="9">
        <f aca="true" t="shared" si="2" ref="M12:M43">G12-L12</f>
        <v>0</v>
      </c>
      <c r="N12" s="9"/>
    </row>
    <row r="13" spans="1:14" ht="15">
      <c r="A13" s="199">
        <v>3</v>
      </c>
      <c r="B13" s="566" t="s">
        <v>882</v>
      </c>
      <c r="C13" s="573">
        <v>813</v>
      </c>
      <c r="D13" s="573">
        <v>52</v>
      </c>
      <c r="E13" s="573">
        <v>17</v>
      </c>
      <c r="F13" s="573">
        <v>0</v>
      </c>
      <c r="G13" s="573">
        <f t="shared" si="0"/>
        <v>882</v>
      </c>
      <c r="H13" s="573">
        <v>813</v>
      </c>
      <c r="I13" s="573">
        <v>52</v>
      </c>
      <c r="J13" s="573">
        <v>17</v>
      </c>
      <c r="K13" s="573">
        <v>0</v>
      </c>
      <c r="L13" s="573">
        <f t="shared" si="1"/>
        <v>882</v>
      </c>
      <c r="M13" s="9">
        <f t="shared" si="2"/>
        <v>0</v>
      </c>
      <c r="N13" s="9"/>
    </row>
    <row r="14" spans="1:14" ht="15">
      <c r="A14" s="199">
        <v>4</v>
      </c>
      <c r="B14" s="566" t="s">
        <v>883</v>
      </c>
      <c r="C14" s="573">
        <v>710</v>
      </c>
      <c r="D14" s="573">
        <v>11</v>
      </c>
      <c r="E14" s="573">
        <v>11</v>
      </c>
      <c r="F14" s="573">
        <v>0</v>
      </c>
      <c r="G14" s="573">
        <f t="shared" si="0"/>
        <v>732</v>
      </c>
      <c r="H14" s="573">
        <v>710</v>
      </c>
      <c r="I14" s="573">
        <v>11</v>
      </c>
      <c r="J14" s="573">
        <v>11</v>
      </c>
      <c r="K14" s="573">
        <v>0</v>
      </c>
      <c r="L14" s="573">
        <f t="shared" si="1"/>
        <v>732</v>
      </c>
      <c r="M14" s="9">
        <f t="shared" si="2"/>
        <v>0</v>
      </c>
      <c r="N14" s="9"/>
    </row>
    <row r="15" spans="1:14" ht="15">
      <c r="A15" s="199">
        <v>5</v>
      </c>
      <c r="B15" s="566" t="s">
        <v>884</v>
      </c>
      <c r="C15" s="573">
        <v>1113</v>
      </c>
      <c r="D15" s="573">
        <v>19</v>
      </c>
      <c r="E15" s="573">
        <v>164</v>
      </c>
      <c r="F15" s="573">
        <v>0</v>
      </c>
      <c r="G15" s="573">
        <f t="shared" si="0"/>
        <v>1296</v>
      </c>
      <c r="H15" s="573">
        <v>1113</v>
      </c>
      <c r="I15" s="573">
        <v>19</v>
      </c>
      <c r="J15" s="573">
        <v>164</v>
      </c>
      <c r="K15" s="573">
        <v>0</v>
      </c>
      <c r="L15" s="573">
        <f t="shared" si="1"/>
        <v>1296</v>
      </c>
      <c r="M15" s="9">
        <f t="shared" si="2"/>
        <v>0</v>
      </c>
      <c r="N15" s="9"/>
    </row>
    <row r="16" spans="1:14" ht="15">
      <c r="A16" s="199">
        <v>6</v>
      </c>
      <c r="B16" s="566" t="s">
        <v>885</v>
      </c>
      <c r="C16" s="573">
        <v>668</v>
      </c>
      <c r="D16" s="573">
        <v>5</v>
      </c>
      <c r="E16" s="573">
        <v>60</v>
      </c>
      <c r="F16" s="573">
        <v>0</v>
      </c>
      <c r="G16" s="573">
        <f t="shared" si="0"/>
        <v>733</v>
      </c>
      <c r="H16" s="573">
        <v>668</v>
      </c>
      <c r="I16" s="573">
        <v>5</v>
      </c>
      <c r="J16" s="573">
        <v>60</v>
      </c>
      <c r="K16" s="573">
        <v>0</v>
      </c>
      <c r="L16" s="573">
        <f t="shared" si="1"/>
        <v>733</v>
      </c>
      <c r="M16" s="9">
        <f t="shared" si="2"/>
        <v>0</v>
      </c>
      <c r="N16" s="9"/>
    </row>
    <row r="17" spans="1:14" ht="15">
      <c r="A17" s="199">
        <v>7</v>
      </c>
      <c r="B17" s="566" t="s">
        <v>886</v>
      </c>
      <c r="C17" s="573">
        <v>440</v>
      </c>
      <c r="D17" s="573">
        <v>1</v>
      </c>
      <c r="E17" s="573">
        <v>9</v>
      </c>
      <c r="F17" s="573">
        <v>0</v>
      </c>
      <c r="G17" s="573">
        <f t="shared" si="0"/>
        <v>450</v>
      </c>
      <c r="H17" s="573">
        <v>440</v>
      </c>
      <c r="I17" s="573">
        <v>1</v>
      </c>
      <c r="J17" s="573">
        <v>9</v>
      </c>
      <c r="K17" s="573">
        <v>0</v>
      </c>
      <c r="L17" s="573">
        <f t="shared" si="1"/>
        <v>450</v>
      </c>
      <c r="M17" s="9">
        <f t="shared" si="2"/>
        <v>0</v>
      </c>
      <c r="N17" s="9"/>
    </row>
    <row r="18" spans="1:14" ht="15">
      <c r="A18" s="199">
        <v>8</v>
      </c>
      <c r="B18" s="566" t="s">
        <v>887</v>
      </c>
      <c r="C18" s="573">
        <v>733</v>
      </c>
      <c r="D18" s="573">
        <v>0</v>
      </c>
      <c r="E18" s="573">
        <v>53</v>
      </c>
      <c r="F18" s="573">
        <v>0</v>
      </c>
      <c r="G18" s="573">
        <f t="shared" si="0"/>
        <v>786</v>
      </c>
      <c r="H18" s="573">
        <v>733</v>
      </c>
      <c r="I18" s="573">
        <v>0</v>
      </c>
      <c r="J18" s="573">
        <v>53</v>
      </c>
      <c r="K18" s="573">
        <v>0</v>
      </c>
      <c r="L18" s="573">
        <f t="shared" si="1"/>
        <v>786</v>
      </c>
      <c r="M18" s="9">
        <f t="shared" si="2"/>
        <v>0</v>
      </c>
      <c r="N18" s="9"/>
    </row>
    <row r="19" spans="1:14" ht="15">
      <c r="A19" s="199">
        <v>9</v>
      </c>
      <c r="B19" s="566" t="s">
        <v>913</v>
      </c>
      <c r="C19" s="573">
        <v>1485</v>
      </c>
      <c r="D19" s="573">
        <v>19</v>
      </c>
      <c r="E19" s="573">
        <v>61</v>
      </c>
      <c r="F19" s="573">
        <v>0</v>
      </c>
      <c r="G19" s="573">
        <f t="shared" si="0"/>
        <v>1565</v>
      </c>
      <c r="H19" s="573">
        <v>1485</v>
      </c>
      <c r="I19" s="573">
        <v>19</v>
      </c>
      <c r="J19" s="573">
        <v>61</v>
      </c>
      <c r="K19" s="573">
        <v>0</v>
      </c>
      <c r="L19" s="573">
        <f t="shared" si="1"/>
        <v>1565</v>
      </c>
      <c r="M19" s="9">
        <f t="shared" si="2"/>
        <v>0</v>
      </c>
      <c r="N19" s="9"/>
    </row>
    <row r="20" spans="1:14" ht="15">
      <c r="A20" s="199">
        <v>10</v>
      </c>
      <c r="B20" s="566" t="s">
        <v>889</v>
      </c>
      <c r="C20" s="573">
        <v>124</v>
      </c>
      <c r="D20" s="573">
        <v>0</v>
      </c>
      <c r="E20" s="573">
        <v>54</v>
      </c>
      <c r="F20" s="573">
        <v>0</v>
      </c>
      <c r="G20" s="573">
        <f t="shared" si="0"/>
        <v>178</v>
      </c>
      <c r="H20" s="573">
        <v>124</v>
      </c>
      <c r="I20" s="573">
        <v>0</v>
      </c>
      <c r="J20" s="573">
        <v>54</v>
      </c>
      <c r="K20" s="573">
        <v>0</v>
      </c>
      <c r="L20" s="573">
        <f t="shared" si="1"/>
        <v>178</v>
      </c>
      <c r="M20" s="9">
        <f t="shared" si="2"/>
        <v>0</v>
      </c>
      <c r="N20" s="9"/>
    </row>
    <row r="21" spans="1:14" ht="15">
      <c r="A21" s="199">
        <v>11</v>
      </c>
      <c r="B21" s="566" t="s">
        <v>890</v>
      </c>
      <c r="C21" s="573">
        <v>471</v>
      </c>
      <c r="D21" s="573">
        <v>0</v>
      </c>
      <c r="E21" s="573">
        <v>31</v>
      </c>
      <c r="F21" s="573">
        <v>0</v>
      </c>
      <c r="G21" s="573">
        <f t="shared" si="0"/>
        <v>502</v>
      </c>
      <c r="H21" s="573">
        <v>471</v>
      </c>
      <c r="I21" s="573">
        <v>0</v>
      </c>
      <c r="J21" s="573">
        <v>31</v>
      </c>
      <c r="K21" s="573">
        <v>0</v>
      </c>
      <c r="L21" s="573">
        <f t="shared" si="1"/>
        <v>502</v>
      </c>
      <c r="M21" s="9">
        <f t="shared" si="2"/>
        <v>0</v>
      </c>
      <c r="N21" s="9"/>
    </row>
    <row r="22" spans="1:14" ht="15">
      <c r="A22" s="199">
        <v>12</v>
      </c>
      <c r="B22" s="566" t="s">
        <v>891</v>
      </c>
      <c r="C22" s="573">
        <v>696</v>
      </c>
      <c r="D22" s="573">
        <v>0</v>
      </c>
      <c r="E22" s="573">
        <v>35</v>
      </c>
      <c r="F22" s="573">
        <v>0</v>
      </c>
      <c r="G22" s="573">
        <f t="shared" si="0"/>
        <v>731</v>
      </c>
      <c r="H22" s="573">
        <v>696</v>
      </c>
      <c r="I22" s="573">
        <v>0</v>
      </c>
      <c r="J22" s="573">
        <v>35</v>
      </c>
      <c r="K22" s="573">
        <v>0</v>
      </c>
      <c r="L22" s="573">
        <f t="shared" si="1"/>
        <v>731</v>
      </c>
      <c r="M22" s="9">
        <f t="shared" si="2"/>
        <v>0</v>
      </c>
      <c r="N22" s="9"/>
    </row>
    <row r="23" spans="1:14" ht="15">
      <c r="A23" s="199">
        <v>13</v>
      </c>
      <c r="B23" s="566" t="s">
        <v>892</v>
      </c>
      <c r="C23" s="573">
        <v>850</v>
      </c>
      <c r="D23" s="573">
        <v>10</v>
      </c>
      <c r="E23" s="573">
        <v>85</v>
      </c>
      <c r="F23" s="573">
        <v>0</v>
      </c>
      <c r="G23" s="573">
        <f t="shared" si="0"/>
        <v>945</v>
      </c>
      <c r="H23" s="573">
        <v>850</v>
      </c>
      <c r="I23" s="573">
        <v>10</v>
      </c>
      <c r="J23" s="573">
        <v>85</v>
      </c>
      <c r="K23" s="573">
        <v>0</v>
      </c>
      <c r="L23" s="573">
        <f t="shared" si="1"/>
        <v>945</v>
      </c>
      <c r="M23" s="9">
        <f t="shared" si="2"/>
        <v>0</v>
      </c>
      <c r="N23" s="9"/>
    </row>
    <row r="24" spans="1:14" ht="15">
      <c r="A24" s="199">
        <v>14</v>
      </c>
      <c r="B24" s="566" t="s">
        <v>893</v>
      </c>
      <c r="C24" s="573">
        <v>730</v>
      </c>
      <c r="D24" s="573">
        <v>8</v>
      </c>
      <c r="E24" s="573">
        <v>32</v>
      </c>
      <c r="F24" s="573">
        <v>0</v>
      </c>
      <c r="G24" s="573">
        <f t="shared" si="0"/>
        <v>770</v>
      </c>
      <c r="H24" s="573">
        <v>730</v>
      </c>
      <c r="I24" s="573">
        <v>8</v>
      </c>
      <c r="J24" s="573">
        <v>32</v>
      </c>
      <c r="K24" s="573">
        <v>0</v>
      </c>
      <c r="L24" s="573">
        <f t="shared" si="1"/>
        <v>770</v>
      </c>
      <c r="M24" s="9">
        <f t="shared" si="2"/>
        <v>0</v>
      </c>
      <c r="N24" s="9"/>
    </row>
    <row r="25" spans="1:14" ht="15">
      <c r="A25" s="199">
        <v>15</v>
      </c>
      <c r="B25" s="566" t="s">
        <v>894</v>
      </c>
      <c r="C25" s="573">
        <v>650</v>
      </c>
      <c r="D25" s="573">
        <v>0</v>
      </c>
      <c r="E25" s="573">
        <v>63</v>
      </c>
      <c r="F25" s="573">
        <v>0</v>
      </c>
      <c r="G25" s="573">
        <f t="shared" si="0"/>
        <v>713</v>
      </c>
      <c r="H25" s="573">
        <v>650</v>
      </c>
      <c r="I25" s="573">
        <v>0</v>
      </c>
      <c r="J25" s="573">
        <v>63</v>
      </c>
      <c r="K25" s="573">
        <v>0</v>
      </c>
      <c r="L25" s="573">
        <f t="shared" si="1"/>
        <v>713</v>
      </c>
      <c r="M25" s="9">
        <f t="shared" si="2"/>
        <v>0</v>
      </c>
      <c r="N25" s="9"/>
    </row>
    <row r="26" spans="1:14" ht="15">
      <c r="A26" s="199">
        <v>16</v>
      </c>
      <c r="B26" s="566" t="s">
        <v>895</v>
      </c>
      <c r="C26" s="573">
        <v>241</v>
      </c>
      <c r="D26" s="573">
        <v>0</v>
      </c>
      <c r="E26" s="573">
        <v>9</v>
      </c>
      <c r="F26" s="573">
        <v>0</v>
      </c>
      <c r="G26" s="573">
        <f t="shared" si="0"/>
        <v>250</v>
      </c>
      <c r="H26" s="573">
        <v>241</v>
      </c>
      <c r="I26" s="573">
        <v>0</v>
      </c>
      <c r="J26" s="573">
        <v>9</v>
      </c>
      <c r="K26" s="573">
        <v>0</v>
      </c>
      <c r="L26" s="573">
        <f t="shared" si="1"/>
        <v>250</v>
      </c>
      <c r="M26" s="9">
        <f t="shared" si="2"/>
        <v>0</v>
      </c>
      <c r="N26" s="9"/>
    </row>
    <row r="27" spans="1:14" ht="15">
      <c r="A27" s="199">
        <v>17</v>
      </c>
      <c r="B27" s="566" t="s">
        <v>896</v>
      </c>
      <c r="C27" s="573">
        <v>906</v>
      </c>
      <c r="D27" s="573">
        <v>0</v>
      </c>
      <c r="E27" s="573">
        <v>50</v>
      </c>
      <c r="F27" s="573">
        <v>0</v>
      </c>
      <c r="G27" s="573">
        <f t="shared" si="0"/>
        <v>956</v>
      </c>
      <c r="H27" s="573">
        <v>906</v>
      </c>
      <c r="I27" s="573">
        <v>0</v>
      </c>
      <c r="J27" s="573">
        <v>50</v>
      </c>
      <c r="K27" s="573">
        <v>0</v>
      </c>
      <c r="L27" s="573">
        <f t="shared" si="1"/>
        <v>956</v>
      </c>
      <c r="M27" s="9">
        <f t="shared" si="2"/>
        <v>0</v>
      </c>
      <c r="N27" s="9"/>
    </row>
    <row r="28" spans="1:14" ht="15">
      <c r="A28" s="199">
        <v>18</v>
      </c>
      <c r="B28" s="566" t="s">
        <v>897</v>
      </c>
      <c r="C28" s="573">
        <v>627</v>
      </c>
      <c r="D28" s="573">
        <v>4</v>
      </c>
      <c r="E28" s="573">
        <v>45</v>
      </c>
      <c r="F28" s="573">
        <v>0</v>
      </c>
      <c r="G28" s="573">
        <f t="shared" si="0"/>
        <v>676</v>
      </c>
      <c r="H28" s="573">
        <v>627</v>
      </c>
      <c r="I28" s="573">
        <v>4</v>
      </c>
      <c r="J28" s="573">
        <v>45</v>
      </c>
      <c r="K28" s="573">
        <v>0</v>
      </c>
      <c r="L28" s="573">
        <f t="shared" si="1"/>
        <v>676</v>
      </c>
      <c r="M28" s="9">
        <f t="shared" si="2"/>
        <v>0</v>
      </c>
      <c r="N28" s="9"/>
    </row>
    <row r="29" spans="1:14" ht="15">
      <c r="A29" s="199">
        <v>19</v>
      </c>
      <c r="B29" s="566" t="s">
        <v>898</v>
      </c>
      <c r="C29" s="573">
        <v>934</v>
      </c>
      <c r="D29" s="573">
        <v>0</v>
      </c>
      <c r="E29" s="573">
        <v>60</v>
      </c>
      <c r="F29" s="573">
        <v>0</v>
      </c>
      <c r="G29" s="573">
        <f t="shared" si="0"/>
        <v>994</v>
      </c>
      <c r="H29" s="573">
        <v>934</v>
      </c>
      <c r="I29" s="573">
        <v>0</v>
      </c>
      <c r="J29" s="573">
        <v>60</v>
      </c>
      <c r="K29" s="573">
        <v>0</v>
      </c>
      <c r="L29" s="573">
        <f t="shared" si="1"/>
        <v>994</v>
      </c>
      <c r="M29" s="9">
        <f t="shared" si="2"/>
        <v>0</v>
      </c>
      <c r="N29" s="9"/>
    </row>
    <row r="30" spans="1:14" ht="15">
      <c r="A30" s="199">
        <v>20</v>
      </c>
      <c r="B30" s="566" t="s">
        <v>899</v>
      </c>
      <c r="C30" s="573">
        <v>766</v>
      </c>
      <c r="D30" s="573">
        <v>3</v>
      </c>
      <c r="E30" s="573">
        <v>73</v>
      </c>
      <c r="F30" s="573">
        <v>0</v>
      </c>
      <c r="G30" s="573">
        <f t="shared" si="0"/>
        <v>842</v>
      </c>
      <c r="H30" s="573">
        <v>766</v>
      </c>
      <c r="I30" s="573">
        <v>3</v>
      </c>
      <c r="J30" s="573">
        <v>73</v>
      </c>
      <c r="K30" s="573">
        <v>0</v>
      </c>
      <c r="L30" s="573">
        <f t="shared" si="1"/>
        <v>842</v>
      </c>
      <c r="M30" s="9">
        <f t="shared" si="2"/>
        <v>0</v>
      </c>
      <c r="N30" s="9"/>
    </row>
    <row r="31" spans="1:14" ht="15">
      <c r="A31" s="199">
        <v>21</v>
      </c>
      <c r="B31" s="566" t="s">
        <v>900</v>
      </c>
      <c r="C31" s="573">
        <v>738</v>
      </c>
      <c r="D31" s="573">
        <v>16</v>
      </c>
      <c r="E31" s="573">
        <v>53</v>
      </c>
      <c r="F31" s="573">
        <v>1</v>
      </c>
      <c r="G31" s="573">
        <f t="shared" si="0"/>
        <v>808</v>
      </c>
      <c r="H31" s="573">
        <v>738</v>
      </c>
      <c r="I31" s="573">
        <v>16</v>
      </c>
      <c r="J31" s="573">
        <v>53</v>
      </c>
      <c r="K31" s="573">
        <v>1</v>
      </c>
      <c r="L31" s="573">
        <f t="shared" si="1"/>
        <v>808</v>
      </c>
      <c r="M31" s="9">
        <f t="shared" si="2"/>
        <v>0</v>
      </c>
      <c r="N31" s="9"/>
    </row>
    <row r="32" spans="1:14" ht="15">
      <c r="A32" s="199">
        <v>22</v>
      </c>
      <c r="B32" s="566" t="s">
        <v>901</v>
      </c>
      <c r="C32" s="573">
        <v>746</v>
      </c>
      <c r="D32" s="573">
        <v>1</v>
      </c>
      <c r="E32" s="573">
        <v>40</v>
      </c>
      <c r="F32" s="573">
        <v>0</v>
      </c>
      <c r="G32" s="573">
        <f t="shared" si="0"/>
        <v>787</v>
      </c>
      <c r="H32" s="573">
        <v>746</v>
      </c>
      <c r="I32" s="573">
        <v>1</v>
      </c>
      <c r="J32" s="573">
        <v>40</v>
      </c>
      <c r="K32" s="573">
        <v>0</v>
      </c>
      <c r="L32" s="573">
        <f t="shared" si="1"/>
        <v>787</v>
      </c>
      <c r="M32" s="9">
        <f t="shared" si="2"/>
        <v>0</v>
      </c>
      <c r="N32" s="9"/>
    </row>
    <row r="33" spans="1:14" ht="15">
      <c r="A33" s="199">
        <v>23</v>
      </c>
      <c r="B33" s="566" t="s">
        <v>902</v>
      </c>
      <c r="C33" s="573">
        <v>503</v>
      </c>
      <c r="D33" s="573">
        <v>46</v>
      </c>
      <c r="E33" s="573">
        <v>34</v>
      </c>
      <c r="F33" s="573">
        <v>0</v>
      </c>
      <c r="G33" s="573">
        <f t="shared" si="0"/>
        <v>583</v>
      </c>
      <c r="H33" s="573">
        <v>503</v>
      </c>
      <c r="I33" s="573">
        <v>46</v>
      </c>
      <c r="J33" s="573">
        <v>34</v>
      </c>
      <c r="K33" s="573">
        <v>0</v>
      </c>
      <c r="L33" s="573">
        <f t="shared" si="1"/>
        <v>583</v>
      </c>
      <c r="M33" s="9">
        <f t="shared" si="2"/>
        <v>0</v>
      </c>
      <c r="N33" s="9"/>
    </row>
    <row r="34" spans="1:14" ht="15">
      <c r="A34" s="199">
        <v>24</v>
      </c>
      <c r="B34" s="566" t="s">
        <v>903</v>
      </c>
      <c r="C34" s="573">
        <v>461</v>
      </c>
      <c r="D34" s="573">
        <v>0</v>
      </c>
      <c r="E34" s="573">
        <v>12</v>
      </c>
      <c r="F34" s="573">
        <v>0</v>
      </c>
      <c r="G34" s="573">
        <f t="shared" si="0"/>
        <v>473</v>
      </c>
      <c r="H34" s="573">
        <v>461</v>
      </c>
      <c r="I34" s="573">
        <v>0</v>
      </c>
      <c r="J34" s="573">
        <v>12</v>
      </c>
      <c r="K34" s="573">
        <v>0</v>
      </c>
      <c r="L34" s="573">
        <f t="shared" si="1"/>
        <v>473</v>
      </c>
      <c r="M34" s="9">
        <f t="shared" si="2"/>
        <v>0</v>
      </c>
      <c r="N34" s="9"/>
    </row>
    <row r="35" spans="1:14" ht="15">
      <c r="A35" s="199">
        <v>25</v>
      </c>
      <c r="B35" s="566" t="s">
        <v>904</v>
      </c>
      <c r="C35" s="573">
        <v>477</v>
      </c>
      <c r="D35" s="573">
        <v>2</v>
      </c>
      <c r="E35" s="573">
        <v>21</v>
      </c>
      <c r="F35" s="573">
        <v>0</v>
      </c>
      <c r="G35" s="573">
        <f t="shared" si="0"/>
        <v>500</v>
      </c>
      <c r="H35" s="573">
        <v>477</v>
      </c>
      <c r="I35" s="573">
        <v>2</v>
      </c>
      <c r="J35" s="573">
        <v>21</v>
      </c>
      <c r="K35" s="573">
        <v>0</v>
      </c>
      <c r="L35" s="573">
        <f t="shared" si="1"/>
        <v>500</v>
      </c>
      <c r="M35" s="9">
        <f t="shared" si="2"/>
        <v>0</v>
      </c>
      <c r="N35" s="9"/>
    </row>
    <row r="36" spans="1:14" ht="15.75" customHeight="1">
      <c r="A36" s="199">
        <v>26</v>
      </c>
      <c r="B36" s="566" t="s">
        <v>905</v>
      </c>
      <c r="C36" s="573">
        <v>315</v>
      </c>
      <c r="D36" s="573">
        <v>2</v>
      </c>
      <c r="E36" s="573">
        <v>15</v>
      </c>
      <c r="F36" s="573">
        <v>0</v>
      </c>
      <c r="G36" s="573">
        <f t="shared" si="0"/>
        <v>332</v>
      </c>
      <c r="H36" s="573">
        <v>315</v>
      </c>
      <c r="I36" s="573">
        <v>2</v>
      </c>
      <c r="J36" s="573">
        <v>15</v>
      </c>
      <c r="K36" s="573">
        <v>0</v>
      </c>
      <c r="L36" s="573">
        <f t="shared" si="1"/>
        <v>332</v>
      </c>
      <c r="M36" s="9">
        <f t="shared" si="2"/>
        <v>0</v>
      </c>
      <c r="N36" s="9"/>
    </row>
    <row r="37" spans="1:14" ht="15.75" customHeight="1">
      <c r="A37" s="199">
        <v>27</v>
      </c>
      <c r="B37" s="569" t="s">
        <v>906</v>
      </c>
      <c r="C37" s="573">
        <v>372</v>
      </c>
      <c r="D37" s="573">
        <v>0</v>
      </c>
      <c r="E37" s="573">
        <v>20</v>
      </c>
      <c r="F37" s="573">
        <v>0</v>
      </c>
      <c r="G37" s="573">
        <f>C37+D37+E37+F37</f>
        <v>392</v>
      </c>
      <c r="H37" s="573">
        <v>372</v>
      </c>
      <c r="I37" s="573">
        <v>0</v>
      </c>
      <c r="J37" s="573">
        <v>20</v>
      </c>
      <c r="K37" s="573">
        <v>0</v>
      </c>
      <c r="L37" s="573">
        <f t="shared" si="1"/>
        <v>392</v>
      </c>
      <c r="M37" s="9">
        <f t="shared" si="2"/>
        <v>0</v>
      </c>
      <c r="N37" s="9"/>
    </row>
    <row r="38" spans="1:14" ht="15.75" customHeight="1">
      <c r="A38" s="199">
        <v>28</v>
      </c>
      <c r="B38" s="570" t="s">
        <v>907</v>
      </c>
      <c r="C38" s="573">
        <v>232</v>
      </c>
      <c r="D38" s="573">
        <v>0</v>
      </c>
      <c r="E38" s="573">
        <v>9</v>
      </c>
      <c r="F38" s="573">
        <v>0</v>
      </c>
      <c r="G38" s="573">
        <f t="shared" si="0"/>
        <v>241</v>
      </c>
      <c r="H38" s="573">
        <v>232</v>
      </c>
      <c r="I38" s="573">
        <v>0</v>
      </c>
      <c r="J38" s="573">
        <v>9</v>
      </c>
      <c r="K38" s="573">
        <v>0</v>
      </c>
      <c r="L38" s="573">
        <f t="shared" si="1"/>
        <v>241</v>
      </c>
      <c r="M38" s="9">
        <f t="shared" si="2"/>
        <v>0</v>
      </c>
      <c r="N38" s="9"/>
    </row>
    <row r="39" spans="1:14" ht="15">
      <c r="A39" s="199">
        <v>29</v>
      </c>
      <c r="B39" s="570" t="s">
        <v>1034</v>
      </c>
      <c r="C39" s="573">
        <v>440</v>
      </c>
      <c r="D39" s="573">
        <v>0</v>
      </c>
      <c r="E39" s="573">
        <v>34</v>
      </c>
      <c r="F39" s="573">
        <v>0</v>
      </c>
      <c r="G39" s="573">
        <f t="shared" si="0"/>
        <v>474</v>
      </c>
      <c r="H39" s="573">
        <v>440</v>
      </c>
      <c r="I39" s="573">
        <v>0</v>
      </c>
      <c r="J39" s="573">
        <v>34</v>
      </c>
      <c r="K39" s="573">
        <v>0</v>
      </c>
      <c r="L39" s="573">
        <f t="shared" si="1"/>
        <v>474</v>
      </c>
      <c r="M39" s="9">
        <f t="shared" si="2"/>
        <v>0</v>
      </c>
      <c r="N39" s="9"/>
    </row>
    <row r="40" spans="1:14" ht="24">
      <c r="A40" s="199">
        <v>30</v>
      </c>
      <c r="B40" s="570" t="s">
        <v>1035</v>
      </c>
      <c r="C40" s="573">
        <v>538</v>
      </c>
      <c r="D40" s="573">
        <v>0</v>
      </c>
      <c r="E40" s="573">
        <v>15</v>
      </c>
      <c r="F40" s="573">
        <v>0</v>
      </c>
      <c r="G40" s="573">
        <f t="shared" si="0"/>
        <v>553</v>
      </c>
      <c r="H40" s="573">
        <v>538</v>
      </c>
      <c r="I40" s="573">
        <v>0</v>
      </c>
      <c r="J40" s="573">
        <v>15</v>
      </c>
      <c r="K40" s="573">
        <v>0</v>
      </c>
      <c r="L40" s="573">
        <f t="shared" si="1"/>
        <v>553</v>
      </c>
      <c r="M40" s="9">
        <f t="shared" si="2"/>
        <v>0</v>
      </c>
      <c r="N40" s="9"/>
    </row>
    <row r="41" spans="1:14" ht="15">
      <c r="A41" s="199">
        <v>31</v>
      </c>
      <c r="B41" s="570" t="s">
        <v>1036</v>
      </c>
      <c r="C41" s="573">
        <v>498</v>
      </c>
      <c r="D41" s="573">
        <v>0</v>
      </c>
      <c r="E41" s="573">
        <v>37</v>
      </c>
      <c r="F41" s="573">
        <v>0</v>
      </c>
      <c r="G41" s="573">
        <f t="shared" si="0"/>
        <v>535</v>
      </c>
      <c r="H41" s="573">
        <v>498</v>
      </c>
      <c r="I41" s="573">
        <v>0</v>
      </c>
      <c r="J41" s="573">
        <v>37</v>
      </c>
      <c r="K41" s="573">
        <v>0</v>
      </c>
      <c r="L41" s="573">
        <f t="shared" si="1"/>
        <v>535</v>
      </c>
      <c r="M41" s="9">
        <f t="shared" si="2"/>
        <v>0</v>
      </c>
      <c r="N41" s="9"/>
    </row>
    <row r="42" spans="1:14" ht="15">
      <c r="A42" s="199">
        <v>32</v>
      </c>
      <c r="B42" s="570" t="s">
        <v>1037</v>
      </c>
      <c r="C42" s="573">
        <v>532</v>
      </c>
      <c r="D42" s="573">
        <v>0</v>
      </c>
      <c r="E42" s="573">
        <v>12</v>
      </c>
      <c r="F42" s="573">
        <v>0</v>
      </c>
      <c r="G42" s="573">
        <f t="shared" si="0"/>
        <v>544</v>
      </c>
      <c r="H42" s="573">
        <v>532</v>
      </c>
      <c r="I42" s="573">
        <v>0</v>
      </c>
      <c r="J42" s="573">
        <v>12</v>
      </c>
      <c r="K42" s="573">
        <v>0</v>
      </c>
      <c r="L42" s="573">
        <f t="shared" si="1"/>
        <v>544</v>
      </c>
      <c r="M42" s="9">
        <f t="shared" si="2"/>
        <v>0</v>
      </c>
      <c r="N42" s="9"/>
    </row>
    <row r="43" spans="1:14" ht="15">
      <c r="A43" s="199">
        <v>33</v>
      </c>
      <c r="B43" s="570" t="s">
        <v>912</v>
      </c>
      <c r="C43" s="573">
        <v>513</v>
      </c>
      <c r="D43" s="573">
        <v>0</v>
      </c>
      <c r="E43" s="573">
        <v>29</v>
      </c>
      <c r="F43" s="573">
        <v>0</v>
      </c>
      <c r="G43" s="573">
        <f t="shared" si="0"/>
        <v>542</v>
      </c>
      <c r="H43" s="573">
        <v>513</v>
      </c>
      <c r="I43" s="573">
        <v>0</v>
      </c>
      <c r="J43" s="573">
        <v>29</v>
      </c>
      <c r="K43" s="573">
        <v>0</v>
      </c>
      <c r="L43" s="573">
        <f t="shared" si="1"/>
        <v>542</v>
      </c>
      <c r="M43" s="9">
        <f t="shared" si="2"/>
        <v>0</v>
      </c>
      <c r="N43" s="9"/>
    </row>
    <row r="44" spans="1:14" ht="15">
      <c r="A44" s="3" t="s">
        <v>17</v>
      </c>
      <c r="B44" s="9"/>
      <c r="C44" s="573">
        <f>SUM(C11:C43)</f>
        <v>20547</v>
      </c>
      <c r="D44" s="573">
        <f aca="true" t="shared" si="3" ref="D44:L44">SUM(D11:D43)</f>
        <v>250</v>
      </c>
      <c r="E44" s="573">
        <f t="shared" si="3"/>
        <v>1317</v>
      </c>
      <c r="F44" s="573">
        <f t="shared" si="3"/>
        <v>1</v>
      </c>
      <c r="G44" s="573">
        <f t="shared" si="3"/>
        <v>22115</v>
      </c>
      <c r="H44" s="573">
        <f t="shared" si="3"/>
        <v>20547</v>
      </c>
      <c r="I44" s="573">
        <f t="shared" si="3"/>
        <v>250</v>
      </c>
      <c r="J44" s="573">
        <f t="shared" si="3"/>
        <v>1317</v>
      </c>
      <c r="K44" s="573">
        <f t="shared" si="3"/>
        <v>1</v>
      </c>
      <c r="L44" s="573">
        <f t="shared" si="3"/>
        <v>22115</v>
      </c>
      <c r="M44" s="30">
        <f>G44-L44</f>
        <v>0</v>
      </c>
      <c r="N44" s="9"/>
    </row>
    <row r="45" spans="1:14" ht="12.75">
      <c r="A45" s="11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</row>
    <row r="46" ht="12.75">
      <c r="A46" s="10" t="s">
        <v>8</v>
      </c>
    </row>
    <row r="47" ht="12.75">
      <c r="A47" t="s">
        <v>9</v>
      </c>
    </row>
    <row r="48" spans="1:14" ht="12.75">
      <c r="A48" t="s">
        <v>10</v>
      </c>
      <c r="L48" s="11" t="s">
        <v>11</v>
      </c>
      <c r="M48" s="11"/>
      <c r="N48" s="11" t="s">
        <v>11</v>
      </c>
    </row>
    <row r="49" spans="1:12" ht="12.75">
      <c r="A49" s="15" t="s">
        <v>428</v>
      </c>
      <c r="J49" s="11"/>
      <c r="K49" s="11"/>
      <c r="L49" s="11"/>
    </row>
    <row r="50" spans="3:13" ht="12.75">
      <c r="C50" s="15" t="s">
        <v>429</v>
      </c>
      <c r="E50" s="12"/>
      <c r="F50" s="12"/>
      <c r="G50" s="12"/>
      <c r="H50" s="12"/>
      <c r="I50" s="12"/>
      <c r="J50" s="12"/>
      <c r="K50" s="12"/>
      <c r="L50" s="12"/>
      <c r="M50" s="12"/>
    </row>
    <row r="51" spans="5:14" ht="12.75">
      <c r="E51" s="12"/>
      <c r="F51" s="12"/>
      <c r="G51" s="12"/>
      <c r="H51" s="12"/>
      <c r="I51" s="12"/>
      <c r="J51" s="12"/>
      <c r="K51" s="12"/>
      <c r="L51" s="12"/>
      <c r="M51" s="12"/>
      <c r="N51" s="12"/>
    </row>
    <row r="52" spans="5:14" ht="12.75">
      <c r="E52" s="12"/>
      <c r="F52" s="12"/>
      <c r="G52" s="12"/>
      <c r="H52" s="12"/>
      <c r="I52" s="12"/>
      <c r="J52" s="12"/>
      <c r="K52" s="12"/>
      <c r="L52" s="12"/>
      <c r="M52" s="12"/>
      <c r="N52" s="12"/>
    </row>
    <row r="53" spans="1:14" ht="15.75" customHeight="1">
      <c r="A53" s="13" t="s">
        <v>12</v>
      </c>
      <c r="B53" s="13"/>
      <c r="C53" s="13"/>
      <c r="D53" s="13"/>
      <c r="E53" s="13"/>
      <c r="F53" s="13"/>
      <c r="G53" s="13"/>
      <c r="H53" s="13"/>
      <c r="L53" s="794" t="s">
        <v>1090</v>
      </c>
      <c r="M53" s="794"/>
      <c r="N53" s="794"/>
    </row>
    <row r="54" spans="1:14" ht="15.75" customHeight="1">
      <c r="A54" s="490"/>
      <c r="B54" s="490"/>
      <c r="C54" s="490"/>
      <c r="D54" s="490"/>
      <c r="E54" s="490"/>
      <c r="F54" s="490"/>
      <c r="G54" s="490"/>
      <c r="H54" s="490"/>
      <c r="I54" s="490"/>
      <c r="J54" s="490"/>
      <c r="K54" s="490"/>
      <c r="L54" s="794" t="s">
        <v>476</v>
      </c>
      <c r="M54" s="794"/>
      <c r="N54" s="794"/>
    </row>
    <row r="55" spans="1:14" ht="15.75" customHeight="1">
      <c r="A55" s="490" t="s">
        <v>13</v>
      </c>
      <c r="B55" s="490"/>
      <c r="C55" s="490"/>
      <c r="D55" s="490"/>
      <c r="E55" s="490"/>
      <c r="F55" s="490"/>
      <c r="G55" s="490"/>
      <c r="H55" s="490"/>
      <c r="I55" s="490"/>
      <c r="J55" s="490"/>
      <c r="K55" s="490"/>
      <c r="L55" s="794" t="s">
        <v>1089</v>
      </c>
      <c r="M55" s="794"/>
      <c r="N55" s="794"/>
    </row>
    <row r="56" spans="12:14" ht="12.75">
      <c r="L56" s="36"/>
      <c r="M56" s="36"/>
      <c r="N56" s="36"/>
    </row>
  </sheetData>
  <sheetProtection/>
  <mergeCells count="15">
    <mergeCell ref="A8:A9"/>
    <mergeCell ref="B8:B9"/>
    <mergeCell ref="C8:G8"/>
    <mergeCell ref="H8:L8"/>
    <mergeCell ref="L54:N54"/>
    <mergeCell ref="L55:N55"/>
    <mergeCell ref="L53:N53"/>
    <mergeCell ref="M8:M9"/>
    <mergeCell ref="N8:N9"/>
    <mergeCell ref="D1:J1"/>
    <mergeCell ref="A2:N2"/>
    <mergeCell ref="A3:N3"/>
    <mergeCell ref="A5:N5"/>
    <mergeCell ref="L7:N7"/>
    <mergeCell ref="A7:B7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ASUS</cp:lastModifiedBy>
  <cp:lastPrinted>2019-05-02T07:29:41Z</cp:lastPrinted>
  <dcterms:created xsi:type="dcterms:W3CDTF">1996-10-14T23:33:28Z</dcterms:created>
  <dcterms:modified xsi:type="dcterms:W3CDTF">2019-05-06T08:00:09Z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